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VIND\Desktop\Its Final\"/>
    </mc:Choice>
  </mc:AlternateContent>
  <xr:revisionPtr revIDLastSave="0" documentId="13_ncr:9_{B38DCBAA-1B6E-444D-996A-E45D500494D3}" xr6:coauthVersionLast="36" xr6:coauthVersionMax="36" xr10:uidLastSave="{00000000-0000-0000-0000-000000000000}"/>
  <bookViews>
    <workbookView xWindow="0" yWindow="0" windowWidth="20490" windowHeight="8115" tabRatio="860" activeTab="5" xr2:uid="{00000000-000D-0000-FFFF-FFFF00000000}"/>
  </bookViews>
  <sheets>
    <sheet name="Intersection 1" sheetId="1" r:id="rId1"/>
    <sheet name="Cmin optimization" sheetId="2" r:id="rId2"/>
    <sheet name="Copt. optimization" sheetId="3" r:id="rId3"/>
    <sheet name="C1" sheetId="4" r:id="rId4"/>
    <sheet name="G1" sheetId="5" r:id="rId5"/>
    <sheet name="GRAPHS" sheetId="17" r:id="rId6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S5" i="4" l="1"/>
  <c r="L58" i="1" l="1"/>
  <c r="B23" i="1"/>
  <c r="J22" i="1"/>
  <c r="H22" i="1"/>
  <c r="B22" i="1"/>
  <c r="P9" i="5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P17" i="4"/>
  <c r="S34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V34" i="4"/>
  <c r="X35" i="4"/>
  <c r="O20" i="4"/>
  <c r="X34" i="4"/>
  <c r="C8" i="4"/>
  <c r="L43" i="3"/>
  <c r="O43" i="3"/>
  <c r="O37" i="3"/>
  <c r="L37" i="3"/>
  <c r="I37" i="3"/>
  <c r="B37" i="3"/>
  <c r="O9" i="3"/>
  <c r="L9" i="3"/>
  <c r="I9" i="3"/>
  <c r="B9" i="3"/>
  <c r="B37" i="1"/>
  <c r="B47" i="1"/>
  <c r="B53" i="1"/>
  <c r="B59" i="1"/>
  <c r="B60" i="1"/>
  <c r="I37" i="1"/>
  <c r="I47" i="1"/>
  <c r="I53" i="1"/>
  <c r="I59" i="1"/>
  <c r="I60" i="1"/>
  <c r="L37" i="1"/>
  <c r="L47" i="1"/>
  <c r="L53" i="1"/>
  <c r="L59" i="1"/>
  <c r="O37" i="1"/>
  <c r="O47" i="1"/>
  <c r="O53" i="1"/>
  <c r="O59" i="1"/>
  <c r="L60" i="1"/>
  <c r="B77" i="1"/>
  <c r="B80" i="1"/>
  <c r="C80" i="1"/>
  <c r="H20" i="2"/>
  <c r="B55" i="2"/>
  <c r="O52" i="2"/>
  <c r="L52" i="2"/>
  <c r="K52" i="2"/>
  <c r="J52" i="2"/>
  <c r="I52" i="2"/>
  <c r="E52" i="2"/>
  <c r="L43" i="2"/>
  <c r="O43" i="2"/>
  <c r="O37" i="2"/>
  <c r="L37" i="2"/>
  <c r="I37" i="2"/>
  <c r="B37" i="2"/>
  <c r="B55" i="1"/>
  <c r="B56" i="1"/>
  <c r="B57" i="1"/>
  <c r="B66" i="1"/>
  <c r="O43" i="1"/>
  <c r="L43" i="1"/>
  <c r="F32" i="1"/>
  <c r="B32" i="1"/>
  <c r="B9" i="1"/>
  <c r="B54" i="1"/>
  <c r="I9" i="1"/>
  <c r="I54" i="1"/>
  <c r="L9" i="1"/>
  <c r="L54" i="1"/>
  <c r="B61" i="1"/>
  <c r="B28" i="1"/>
  <c r="B29" i="1"/>
  <c r="B30" i="1"/>
  <c r="E28" i="1"/>
  <c r="E30" i="1"/>
  <c r="F28" i="1"/>
  <c r="F30" i="1"/>
  <c r="B31" i="1"/>
  <c r="B36" i="1"/>
  <c r="B43" i="1"/>
  <c r="B44" i="1"/>
  <c r="I28" i="1"/>
  <c r="I29" i="1"/>
  <c r="I30" i="1"/>
  <c r="J28" i="1"/>
  <c r="J30" i="1"/>
  <c r="K28" i="1"/>
  <c r="K30" i="1"/>
  <c r="I31" i="1"/>
  <c r="I36" i="1"/>
  <c r="I32" i="1"/>
  <c r="I43" i="1"/>
  <c r="K32" i="1"/>
  <c r="I44" i="1"/>
  <c r="L28" i="1"/>
  <c r="L29" i="1"/>
  <c r="L30" i="1"/>
  <c r="M28" i="1"/>
  <c r="M30" i="1"/>
  <c r="N28" i="1"/>
  <c r="N30" i="1"/>
  <c r="L31" i="1"/>
  <c r="L36" i="1"/>
  <c r="N32" i="1"/>
  <c r="L44" i="1"/>
  <c r="P28" i="1"/>
  <c r="O29" i="1"/>
  <c r="P30" i="1"/>
  <c r="Q28" i="1"/>
  <c r="Q30" i="1"/>
  <c r="O28" i="1"/>
  <c r="O30" i="1"/>
  <c r="O31" i="1"/>
  <c r="O36" i="1"/>
  <c r="Q32" i="1"/>
  <c r="O44" i="1"/>
  <c r="B79" i="1"/>
  <c r="C79" i="1"/>
  <c r="B20" i="2"/>
  <c r="B81" i="1"/>
  <c r="C81" i="1"/>
  <c r="J20" i="2"/>
  <c r="P28" i="3"/>
  <c r="O29" i="3"/>
  <c r="P30" i="3"/>
  <c r="Q28" i="3"/>
  <c r="Q30" i="3"/>
  <c r="O28" i="3"/>
  <c r="O30" i="3"/>
  <c r="O31" i="3"/>
  <c r="B82" i="1"/>
  <c r="B84" i="1"/>
  <c r="C84" i="1"/>
  <c r="B20" i="3"/>
  <c r="L54" i="3"/>
  <c r="O55" i="3"/>
  <c r="B85" i="1"/>
  <c r="C85" i="1"/>
  <c r="H20" i="3"/>
  <c r="B86" i="1"/>
  <c r="C86" i="1"/>
  <c r="J20" i="3"/>
  <c r="B23" i="3"/>
  <c r="O56" i="3"/>
  <c r="O36" i="3"/>
  <c r="Q32" i="3"/>
  <c r="O44" i="3"/>
  <c r="O47" i="3"/>
  <c r="O57" i="3"/>
  <c r="O58" i="3"/>
  <c r="J72" i="3"/>
  <c r="L28" i="3"/>
  <c r="L29" i="3"/>
  <c r="L30" i="3"/>
  <c r="M28" i="3"/>
  <c r="M30" i="3"/>
  <c r="N28" i="3"/>
  <c r="N30" i="3"/>
  <c r="L31" i="3"/>
  <c r="L55" i="3"/>
  <c r="L56" i="3"/>
  <c r="L36" i="3"/>
  <c r="N32" i="3"/>
  <c r="L44" i="3"/>
  <c r="L47" i="3"/>
  <c r="L57" i="3"/>
  <c r="L58" i="3"/>
  <c r="H72" i="3"/>
  <c r="I28" i="3"/>
  <c r="I29" i="3"/>
  <c r="I30" i="3"/>
  <c r="J28" i="3"/>
  <c r="J30" i="3"/>
  <c r="K28" i="3"/>
  <c r="K30" i="3"/>
  <c r="I31" i="3"/>
  <c r="I54" i="3"/>
  <c r="I55" i="3"/>
  <c r="I56" i="3"/>
  <c r="I36" i="3"/>
  <c r="I32" i="3"/>
  <c r="I43" i="3"/>
  <c r="K32" i="3"/>
  <c r="I44" i="3"/>
  <c r="I47" i="3"/>
  <c r="I57" i="3"/>
  <c r="I58" i="3"/>
  <c r="E72" i="3"/>
  <c r="B28" i="3"/>
  <c r="B29" i="3"/>
  <c r="B30" i="3"/>
  <c r="E28" i="3"/>
  <c r="E30" i="3"/>
  <c r="F28" i="3"/>
  <c r="F30" i="3"/>
  <c r="B31" i="3"/>
  <c r="B54" i="3"/>
  <c r="B55" i="3"/>
  <c r="B56" i="3"/>
  <c r="B36" i="3"/>
  <c r="B32" i="3"/>
  <c r="B43" i="3"/>
  <c r="F32" i="3"/>
  <c r="B44" i="3"/>
  <c r="B47" i="3"/>
  <c r="B57" i="3"/>
  <c r="B58" i="3"/>
  <c r="B72" i="3"/>
  <c r="L9" i="2"/>
  <c r="L54" i="2"/>
  <c r="O55" i="2"/>
  <c r="B23" i="2"/>
  <c r="O56" i="2"/>
  <c r="O36" i="2"/>
  <c r="Q28" i="2"/>
  <c r="O29" i="2"/>
  <c r="Q30" i="2"/>
  <c r="P28" i="2"/>
  <c r="P30" i="2"/>
  <c r="O28" i="2"/>
  <c r="O30" i="2"/>
  <c r="O31" i="2"/>
  <c r="Q32" i="2"/>
  <c r="O44" i="2"/>
  <c r="O47" i="2"/>
  <c r="O57" i="2"/>
  <c r="O58" i="2"/>
  <c r="J72" i="2"/>
  <c r="L55" i="2"/>
  <c r="L56" i="2"/>
  <c r="L36" i="2"/>
  <c r="N28" i="2"/>
  <c r="L29" i="2"/>
  <c r="N30" i="2"/>
  <c r="L28" i="2"/>
  <c r="L30" i="2"/>
  <c r="M28" i="2"/>
  <c r="M30" i="2"/>
  <c r="L31" i="2"/>
  <c r="N32" i="2"/>
  <c r="L44" i="2"/>
  <c r="L47" i="2"/>
  <c r="L57" i="2"/>
  <c r="L58" i="2"/>
  <c r="H72" i="2"/>
  <c r="I9" i="2"/>
  <c r="I54" i="2"/>
  <c r="I55" i="2"/>
  <c r="I56" i="2"/>
  <c r="I36" i="2"/>
  <c r="I28" i="2"/>
  <c r="I29" i="2"/>
  <c r="I30" i="2"/>
  <c r="J28" i="2"/>
  <c r="J30" i="2"/>
  <c r="K28" i="2"/>
  <c r="K30" i="2"/>
  <c r="I31" i="2"/>
  <c r="I32" i="2"/>
  <c r="I43" i="2"/>
  <c r="K32" i="2"/>
  <c r="I44" i="2"/>
  <c r="I47" i="2"/>
  <c r="I57" i="2"/>
  <c r="I58" i="2"/>
  <c r="E72" i="2"/>
  <c r="B9" i="2"/>
  <c r="B54" i="2"/>
  <c r="B56" i="2"/>
  <c r="B36" i="2"/>
  <c r="B28" i="2"/>
  <c r="B29" i="2"/>
  <c r="B30" i="2"/>
  <c r="E28" i="2"/>
  <c r="E30" i="2"/>
  <c r="F28" i="2"/>
  <c r="F30" i="2"/>
  <c r="B31" i="2"/>
  <c r="B32" i="2"/>
  <c r="B43" i="2"/>
  <c r="F32" i="2"/>
  <c r="B44" i="2"/>
  <c r="B47" i="2"/>
  <c r="B57" i="2"/>
  <c r="B58" i="2"/>
  <c r="B72" i="2"/>
  <c r="O55" i="1"/>
  <c r="O56" i="1"/>
  <c r="O57" i="1"/>
  <c r="O58" i="1"/>
  <c r="J71" i="1"/>
  <c r="L55" i="1"/>
  <c r="L56" i="1"/>
  <c r="L57" i="1"/>
  <c r="H71" i="1"/>
  <c r="I55" i="1"/>
  <c r="I56" i="1"/>
  <c r="I57" i="1"/>
  <c r="I58" i="1"/>
  <c r="E71" i="1"/>
  <c r="B58" i="1"/>
  <c r="B71" i="1"/>
  <c r="I9" i="4"/>
  <c r="C9" i="4"/>
  <c r="N9" i="4"/>
  <c r="I10" i="4"/>
  <c r="C10" i="4"/>
  <c r="N10" i="4"/>
  <c r="I11" i="4"/>
  <c r="C11" i="4"/>
  <c r="N11" i="4"/>
  <c r="I12" i="4"/>
  <c r="C12" i="4"/>
  <c r="N12" i="4"/>
  <c r="I13" i="4"/>
  <c r="C13" i="4"/>
  <c r="N13" i="4"/>
  <c r="I14" i="4"/>
  <c r="C14" i="4"/>
  <c r="N14" i="4"/>
  <c r="I15" i="4"/>
  <c r="C15" i="4"/>
  <c r="N15" i="4"/>
  <c r="I16" i="4"/>
  <c r="C16" i="4"/>
  <c r="N16" i="4"/>
  <c r="I17" i="4"/>
  <c r="C17" i="4"/>
  <c r="N17" i="4"/>
  <c r="I18" i="4"/>
  <c r="C18" i="4"/>
  <c r="N18" i="4"/>
  <c r="I19" i="4"/>
  <c r="C19" i="4"/>
  <c r="N19" i="4"/>
  <c r="I20" i="4"/>
  <c r="C20" i="4"/>
  <c r="N20" i="4"/>
  <c r="I21" i="4"/>
  <c r="C21" i="4"/>
  <c r="N21" i="4"/>
  <c r="I22" i="4"/>
  <c r="C22" i="4"/>
  <c r="N22" i="4"/>
  <c r="I23" i="4"/>
  <c r="C23" i="4"/>
  <c r="N23" i="4"/>
  <c r="I24" i="4"/>
  <c r="C24" i="4"/>
  <c r="N24" i="4"/>
  <c r="I25" i="4"/>
  <c r="C25" i="4"/>
  <c r="N25" i="4"/>
  <c r="I26" i="4"/>
  <c r="C26" i="4"/>
  <c r="N26" i="4"/>
  <c r="I27" i="4"/>
  <c r="C27" i="4"/>
  <c r="N27" i="4"/>
  <c r="I28" i="4"/>
  <c r="C28" i="4"/>
  <c r="N28" i="4"/>
  <c r="I29" i="4"/>
  <c r="C29" i="4"/>
  <c r="N29" i="4"/>
  <c r="I30" i="4"/>
  <c r="C30" i="4"/>
  <c r="N30" i="4"/>
  <c r="I31" i="4"/>
  <c r="C31" i="4"/>
  <c r="N31" i="4"/>
  <c r="I32" i="4"/>
  <c r="C32" i="4"/>
  <c r="N32" i="4"/>
  <c r="I33" i="4"/>
  <c r="C33" i="4"/>
  <c r="N33" i="4"/>
  <c r="I34" i="4"/>
  <c r="C34" i="4"/>
  <c r="N34" i="4"/>
  <c r="I35" i="4"/>
  <c r="C35" i="4"/>
  <c r="N35" i="4"/>
  <c r="I36" i="4"/>
  <c r="C36" i="4"/>
  <c r="N36" i="4"/>
  <c r="I37" i="4"/>
  <c r="C37" i="4"/>
  <c r="N37" i="4"/>
  <c r="T35" i="4"/>
  <c r="I38" i="4"/>
  <c r="U35" i="4"/>
  <c r="C38" i="4"/>
  <c r="N38" i="4"/>
  <c r="T36" i="4"/>
  <c r="I39" i="4"/>
  <c r="U36" i="4"/>
  <c r="C39" i="4"/>
  <c r="N39" i="4"/>
  <c r="T37" i="4"/>
  <c r="I40" i="4"/>
  <c r="U37" i="4"/>
  <c r="C40" i="4"/>
  <c r="N40" i="4"/>
  <c r="T38" i="4"/>
  <c r="I41" i="4"/>
  <c r="U38" i="4"/>
  <c r="C41" i="4"/>
  <c r="N41" i="4"/>
  <c r="T39" i="4"/>
  <c r="I42" i="4"/>
  <c r="U39" i="4"/>
  <c r="C42" i="4"/>
  <c r="N42" i="4"/>
  <c r="T40" i="4"/>
  <c r="I43" i="4"/>
  <c r="U40" i="4"/>
  <c r="C43" i="4"/>
  <c r="N43" i="4"/>
  <c r="T41" i="4"/>
  <c r="I44" i="4"/>
  <c r="U41" i="4"/>
  <c r="C44" i="4"/>
  <c r="N44" i="4"/>
  <c r="T42" i="4"/>
  <c r="I45" i="4"/>
  <c r="U42" i="4"/>
  <c r="C45" i="4"/>
  <c r="N45" i="4"/>
  <c r="T43" i="4"/>
  <c r="I46" i="4"/>
  <c r="U43" i="4"/>
  <c r="C46" i="4"/>
  <c r="N46" i="4"/>
  <c r="T44" i="4"/>
  <c r="I47" i="4"/>
  <c r="U44" i="4"/>
  <c r="C47" i="4"/>
  <c r="N47" i="4"/>
  <c r="T45" i="4"/>
  <c r="I48" i="4"/>
  <c r="U45" i="4"/>
  <c r="C48" i="4"/>
  <c r="N48" i="4"/>
  <c r="I8" i="4"/>
  <c r="N8" i="4"/>
  <c r="U6" i="5"/>
  <c r="W2" i="5"/>
  <c r="T6" i="5"/>
  <c r="Q20" i="5"/>
  <c r="I9" i="5"/>
  <c r="Q21" i="5"/>
  <c r="C9" i="5"/>
  <c r="N9" i="5"/>
  <c r="U7" i="5"/>
  <c r="T7" i="5"/>
  <c r="I10" i="5"/>
  <c r="C10" i="5"/>
  <c r="N10" i="5"/>
  <c r="U8" i="5"/>
  <c r="T8" i="5"/>
  <c r="I11" i="5"/>
  <c r="C11" i="5"/>
  <c r="N11" i="5"/>
  <c r="U9" i="5"/>
  <c r="T9" i="5"/>
  <c r="I12" i="5"/>
  <c r="C12" i="5"/>
  <c r="N12" i="5"/>
  <c r="U10" i="5"/>
  <c r="T10" i="5"/>
  <c r="I13" i="5"/>
  <c r="C13" i="5"/>
  <c r="N13" i="5"/>
  <c r="U11" i="5"/>
  <c r="T11" i="5"/>
  <c r="I14" i="5"/>
  <c r="C14" i="5"/>
  <c r="N14" i="5"/>
  <c r="U12" i="5"/>
  <c r="T12" i="5"/>
  <c r="I15" i="5"/>
  <c r="C15" i="5"/>
  <c r="N15" i="5"/>
  <c r="U13" i="5"/>
  <c r="T13" i="5"/>
  <c r="I16" i="5"/>
  <c r="C16" i="5"/>
  <c r="N16" i="5"/>
  <c r="U14" i="5"/>
  <c r="T14" i="5"/>
  <c r="I17" i="5"/>
  <c r="C17" i="5"/>
  <c r="N17" i="5"/>
  <c r="U15" i="5"/>
  <c r="T15" i="5"/>
  <c r="I18" i="5"/>
  <c r="C18" i="5"/>
  <c r="N18" i="5"/>
  <c r="U16" i="5"/>
  <c r="T16" i="5"/>
  <c r="I19" i="5"/>
  <c r="C19" i="5"/>
  <c r="N19" i="5"/>
  <c r="U17" i="5"/>
  <c r="T17" i="5"/>
  <c r="I20" i="5"/>
  <c r="C20" i="5"/>
  <c r="N20" i="5"/>
  <c r="U18" i="5"/>
  <c r="T18" i="5"/>
  <c r="I21" i="5"/>
  <c r="C21" i="5"/>
  <c r="N21" i="5"/>
  <c r="U19" i="5"/>
  <c r="T19" i="5"/>
  <c r="I22" i="5"/>
  <c r="C22" i="5"/>
  <c r="N22" i="5"/>
  <c r="U20" i="5"/>
  <c r="T20" i="5"/>
  <c r="I23" i="5"/>
  <c r="C23" i="5"/>
  <c r="N23" i="5"/>
  <c r="U21" i="5"/>
  <c r="T21" i="5"/>
  <c r="I24" i="5"/>
  <c r="C24" i="5"/>
  <c r="N24" i="5"/>
  <c r="U22" i="5"/>
  <c r="T22" i="5"/>
  <c r="I25" i="5"/>
  <c r="C25" i="5"/>
  <c r="N25" i="5"/>
  <c r="U23" i="5"/>
  <c r="T23" i="5"/>
  <c r="I26" i="5"/>
  <c r="C26" i="5"/>
  <c r="N26" i="5"/>
  <c r="U24" i="5"/>
  <c r="T24" i="5"/>
  <c r="I27" i="5"/>
  <c r="C27" i="5"/>
  <c r="N27" i="5"/>
  <c r="U25" i="5"/>
  <c r="T25" i="5"/>
  <c r="I28" i="5"/>
  <c r="C28" i="5"/>
  <c r="N28" i="5"/>
  <c r="U26" i="5"/>
  <c r="T26" i="5"/>
  <c r="I29" i="5"/>
  <c r="C29" i="5"/>
  <c r="N29" i="5"/>
  <c r="U27" i="5"/>
  <c r="T27" i="5"/>
  <c r="I30" i="5"/>
  <c r="C30" i="5"/>
  <c r="N30" i="5"/>
  <c r="U28" i="5"/>
  <c r="T28" i="5"/>
  <c r="I31" i="5"/>
  <c r="C31" i="5"/>
  <c r="N31" i="5"/>
  <c r="U29" i="5"/>
  <c r="T29" i="5"/>
  <c r="I32" i="5"/>
  <c r="C32" i="5"/>
  <c r="N32" i="5"/>
  <c r="U30" i="5"/>
  <c r="T30" i="5"/>
  <c r="I33" i="5"/>
  <c r="C33" i="5"/>
  <c r="N33" i="5"/>
  <c r="U31" i="5"/>
  <c r="T31" i="5"/>
  <c r="I34" i="5"/>
  <c r="C34" i="5"/>
  <c r="N34" i="5"/>
  <c r="U32" i="5"/>
  <c r="T32" i="5"/>
  <c r="I35" i="5"/>
  <c r="C35" i="5"/>
  <c r="N35" i="5"/>
  <c r="U33" i="5"/>
  <c r="T33" i="5"/>
  <c r="I36" i="5"/>
  <c r="C36" i="5"/>
  <c r="N36" i="5"/>
  <c r="U34" i="5"/>
  <c r="T34" i="5"/>
  <c r="I37" i="5"/>
  <c r="C37" i="5"/>
  <c r="N37" i="5"/>
  <c r="U35" i="5"/>
  <c r="T35" i="5"/>
  <c r="I38" i="5"/>
  <c r="C38" i="5"/>
  <c r="N38" i="5"/>
  <c r="U36" i="5"/>
  <c r="T36" i="5"/>
  <c r="I39" i="5"/>
  <c r="C39" i="5"/>
  <c r="N39" i="5"/>
  <c r="U37" i="5"/>
  <c r="T37" i="5"/>
  <c r="I40" i="5"/>
  <c r="C40" i="5"/>
  <c r="N40" i="5"/>
  <c r="U38" i="5"/>
  <c r="T38" i="5"/>
  <c r="I41" i="5"/>
  <c r="C41" i="5"/>
  <c r="N41" i="5"/>
  <c r="U39" i="5"/>
  <c r="T39" i="5"/>
  <c r="I42" i="5"/>
  <c r="C42" i="5"/>
  <c r="N42" i="5"/>
  <c r="U40" i="5"/>
  <c r="T40" i="5"/>
  <c r="I43" i="5"/>
  <c r="C43" i="5"/>
  <c r="N43" i="5"/>
  <c r="U41" i="5"/>
  <c r="T41" i="5"/>
  <c r="I44" i="5"/>
  <c r="C44" i="5"/>
  <c r="N44" i="5"/>
  <c r="U42" i="5"/>
  <c r="T42" i="5"/>
  <c r="I45" i="5"/>
  <c r="C45" i="5"/>
  <c r="N45" i="5"/>
  <c r="U43" i="5"/>
  <c r="T43" i="5"/>
  <c r="I46" i="5"/>
  <c r="C46" i="5"/>
  <c r="N46" i="5"/>
  <c r="U44" i="5"/>
  <c r="T44" i="5"/>
  <c r="I47" i="5"/>
  <c r="C47" i="5"/>
  <c r="N47" i="5"/>
  <c r="U45" i="5"/>
  <c r="T45" i="5"/>
  <c r="I48" i="5"/>
  <c r="C48" i="5"/>
  <c r="N48" i="5"/>
  <c r="T5" i="5"/>
  <c r="I8" i="5"/>
  <c r="C8" i="5"/>
  <c r="N8" i="5"/>
  <c r="S9" i="4"/>
  <c r="C54" i="4"/>
  <c r="C96" i="4"/>
  <c r="N6" i="4"/>
  <c r="O35" i="3"/>
  <c r="L35" i="3"/>
  <c r="I35" i="3"/>
  <c r="O35" i="2"/>
  <c r="L35" i="2"/>
  <c r="I35" i="2"/>
  <c r="B35" i="2"/>
  <c r="N6" i="5"/>
  <c r="Q22" i="5"/>
  <c r="P35" i="5"/>
  <c r="R274" i="5"/>
  <c r="R275" i="5"/>
  <c r="R271" i="5"/>
  <c r="R272" i="5"/>
  <c r="P20" i="5"/>
  <c r="O20" i="5"/>
  <c r="O28" i="5"/>
  <c r="P17" i="5"/>
  <c r="L8" i="4"/>
  <c r="P29" i="4"/>
  <c r="P20" i="4"/>
  <c r="S29" i="4"/>
  <c r="P9" i="4"/>
  <c r="O9" i="2"/>
  <c r="S7" i="4"/>
  <c r="S16" i="4"/>
  <c r="M52" i="3"/>
  <c r="S10" i="4"/>
  <c r="M52" i="2"/>
  <c r="S6" i="4"/>
  <c r="S12" i="4"/>
  <c r="E52" i="3"/>
  <c r="S8" i="4"/>
  <c r="S11" i="4"/>
  <c r="P28" i="5"/>
  <c r="O25" i="5"/>
  <c r="C51" i="4"/>
  <c r="C93" i="4"/>
  <c r="C135" i="4"/>
  <c r="C219" i="4"/>
  <c r="I51" i="4"/>
  <c r="I93" i="4"/>
  <c r="I135" i="4"/>
  <c r="I219" i="4"/>
  <c r="L9" i="4"/>
  <c r="L51" i="4"/>
  <c r="V6" i="4"/>
  <c r="F9" i="4"/>
  <c r="F51" i="4"/>
  <c r="F93" i="4"/>
  <c r="F135" i="4"/>
  <c r="F219" i="4"/>
  <c r="C52" i="4"/>
  <c r="L10" i="4"/>
  <c r="L52" i="4"/>
  <c r="I53" i="4"/>
  <c r="I95" i="4"/>
  <c r="I137" i="4"/>
  <c r="I221" i="4"/>
  <c r="S13" i="4"/>
  <c r="I52" i="4"/>
  <c r="I94" i="4"/>
  <c r="I136" i="4"/>
  <c r="I220" i="4"/>
  <c r="L11" i="4"/>
  <c r="L53" i="4"/>
  <c r="S19" i="4"/>
  <c r="S21" i="4"/>
  <c r="S25" i="4"/>
  <c r="S45" i="4"/>
  <c r="S41" i="4"/>
  <c r="S37" i="4"/>
  <c r="S33" i="4"/>
  <c r="S42" i="4"/>
  <c r="S38" i="4"/>
  <c r="S43" i="4"/>
  <c r="S39" i="4"/>
  <c r="S35" i="4"/>
  <c r="S31" i="4"/>
  <c r="S44" i="4"/>
  <c r="S40" i="4"/>
  <c r="S36" i="4"/>
  <c r="S18" i="4"/>
  <c r="S20" i="4"/>
  <c r="S24" i="4"/>
  <c r="S28" i="4"/>
  <c r="S15" i="4"/>
  <c r="S17" i="4"/>
  <c r="S23" i="4"/>
  <c r="S27" i="4"/>
  <c r="S14" i="4"/>
  <c r="S22" i="4"/>
  <c r="S26" i="4"/>
  <c r="S30" i="4"/>
  <c r="S32" i="4"/>
  <c r="B52" i="3"/>
  <c r="N52" i="3"/>
  <c r="B61" i="3"/>
  <c r="L53" i="3"/>
  <c r="P52" i="3"/>
  <c r="O32" i="3"/>
  <c r="Q52" i="3"/>
  <c r="B52" i="2"/>
  <c r="L53" i="2"/>
  <c r="N52" i="2"/>
  <c r="G52" i="2"/>
  <c r="P52" i="2"/>
  <c r="O53" i="2"/>
  <c r="B61" i="2"/>
  <c r="L32" i="2"/>
  <c r="Q52" i="2"/>
  <c r="L94" i="4"/>
  <c r="L136" i="4"/>
  <c r="V5" i="4"/>
  <c r="F8" i="4" s="1"/>
  <c r="F50" i="4" s="1"/>
  <c r="L95" i="4"/>
  <c r="L137" i="4"/>
  <c r="L93" i="4"/>
  <c r="L135" i="4"/>
  <c r="I53" i="2"/>
  <c r="I59" i="2"/>
  <c r="L32" i="3"/>
  <c r="G52" i="3"/>
  <c r="L50" i="4"/>
  <c r="I50" i="4"/>
  <c r="I92" i="4" s="1"/>
  <c r="I134" i="4" s="1"/>
  <c r="B53" i="2"/>
  <c r="C50" i="4"/>
  <c r="C92" i="4" s="1"/>
  <c r="C134" i="4" s="1"/>
  <c r="C218" i="4" s="1"/>
  <c r="C177" i="4"/>
  <c r="C261" i="4" s="1"/>
  <c r="C94" i="4"/>
  <c r="C136" i="4"/>
  <c r="C220" i="4"/>
  <c r="I177" i="4"/>
  <c r="I261" i="4" s="1"/>
  <c r="V7" i="4"/>
  <c r="F10" i="4"/>
  <c r="F52" i="4"/>
  <c r="C53" i="4"/>
  <c r="F177" i="4"/>
  <c r="F261" i="4" s="1"/>
  <c r="I178" i="4"/>
  <c r="I262" i="4" s="1"/>
  <c r="I179" i="4"/>
  <c r="I263" i="4" s="1"/>
  <c r="L12" i="4"/>
  <c r="L54" i="4"/>
  <c r="L96" i="4"/>
  <c r="I54" i="4"/>
  <c r="B66" i="3"/>
  <c r="J66" i="3"/>
  <c r="E66" i="3"/>
  <c r="H66" i="3"/>
  <c r="L59" i="3"/>
  <c r="O53" i="3"/>
  <c r="O59" i="3"/>
  <c r="J66" i="2"/>
  <c r="O59" i="2"/>
  <c r="O32" i="2"/>
  <c r="B66" i="2"/>
  <c r="B59" i="2"/>
  <c r="B60" i="2"/>
  <c r="E66" i="2"/>
  <c r="H66" i="2"/>
  <c r="L59" i="2"/>
  <c r="L219" i="4"/>
  <c r="L177" i="4"/>
  <c r="L261" i="4" s="1"/>
  <c r="L221" i="4"/>
  <c r="L179" i="4"/>
  <c r="L263" i="4"/>
  <c r="L220" i="4"/>
  <c r="L178" i="4"/>
  <c r="L262" i="4" s="1"/>
  <c r="L92" i="4"/>
  <c r="L134" i="4" s="1"/>
  <c r="B53" i="3"/>
  <c r="B59" i="3"/>
  <c r="B60" i="3"/>
  <c r="I53" i="3"/>
  <c r="I59" i="3"/>
  <c r="I60" i="3"/>
  <c r="L60" i="2"/>
  <c r="C178" i="4"/>
  <c r="C262" i="4" s="1"/>
  <c r="C95" i="4"/>
  <c r="C137" i="4"/>
  <c r="C221" i="4"/>
  <c r="F94" i="4"/>
  <c r="F136" i="4"/>
  <c r="F220" i="4"/>
  <c r="V8" i="4"/>
  <c r="F11" i="4"/>
  <c r="L138" i="4"/>
  <c r="L222" i="4"/>
  <c r="L13" i="4"/>
  <c r="L55" i="4"/>
  <c r="L97" i="4"/>
  <c r="I55" i="4"/>
  <c r="I96" i="4"/>
  <c r="I138" i="4"/>
  <c r="I222" i="4"/>
  <c r="L60" i="3"/>
  <c r="I60" i="2"/>
  <c r="C138" i="4"/>
  <c r="C222" i="4"/>
  <c r="F178" i="4"/>
  <c r="F262" i="4"/>
  <c r="C179" i="4"/>
  <c r="C263" i="4"/>
  <c r="F53" i="4"/>
  <c r="C55" i="4"/>
  <c r="V9" i="4"/>
  <c r="F12" i="4"/>
  <c r="L180" i="4"/>
  <c r="L264" i="4"/>
  <c r="I180" i="4"/>
  <c r="I264" i="4"/>
  <c r="L139" i="4"/>
  <c r="L223" i="4"/>
  <c r="L14" i="4"/>
  <c r="L56" i="4"/>
  <c r="L98" i="4"/>
  <c r="I56" i="4"/>
  <c r="I97" i="4"/>
  <c r="I139" i="4"/>
  <c r="I223" i="4"/>
  <c r="C97" i="4"/>
  <c r="C139" i="4"/>
  <c r="C223" i="4"/>
  <c r="C181" i="4"/>
  <c r="C180" i="4"/>
  <c r="C264" i="4" s="1"/>
  <c r="L181" i="4"/>
  <c r="L265" i="4" s="1"/>
  <c r="C56" i="4"/>
  <c r="V10" i="4"/>
  <c r="F13" i="4"/>
  <c r="F54" i="4"/>
  <c r="F96" i="4"/>
  <c r="F138" i="4"/>
  <c r="F222" i="4"/>
  <c r="F95" i="4"/>
  <c r="F137" i="4"/>
  <c r="F221" i="4"/>
  <c r="I181" i="4"/>
  <c r="I265" i="4" s="1"/>
  <c r="I98" i="4"/>
  <c r="I140" i="4"/>
  <c r="I224" i="4"/>
  <c r="L140" i="4"/>
  <c r="L224" i="4"/>
  <c r="I57" i="4"/>
  <c r="L15" i="4"/>
  <c r="L57" i="4"/>
  <c r="L99" i="4"/>
  <c r="C265" i="4"/>
  <c r="C98" i="4"/>
  <c r="C140" i="4"/>
  <c r="C224" i="4"/>
  <c r="F179" i="4"/>
  <c r="F263" i="4" s="1"/>
  <c r="F180" i="4"/>
  <c r="F264" i="4" s="1"/>
  <c r="F55" i="4"/>
  <c r="F97" i="4"/>
  <c r="F139" i="4"/>
  <c r="F223" i="4"/>
  <c r="C57" i="4"/>
  <c r="V11" i="4"/>
  <c r="F14" i="4"/>
  <c r="I182" i="4"/>
  <c r="I266" i="4" s="1"/>
  <c r="L182" i="4"/>
  <c r="L266" i="4" s="1"/>
  <c r="I99" i="4"/>
  <c r="I141" i="4"/>
  <c r="I225" i="4"/>
  <c r="L141" i="4"/>
  <c r="L225" i="4"/>
  <c r="L16" i="4"/>
  <c r="L58" i="4"/>
  <c r="L100" i="4"/>
  <c r="I58" i="4"/>
  <c r="C182" i="4"/>
  <c r="C266" i="4" s="1"/>
  <c r="C99" i="4"/>
  <c r="C141" i="4"/>
  <c r="C225" i="4"/>
  <c r="F181" i="4"/>
  <c r="F265" i="4" s="1"/>
  <c r="I183" i="4"/>
  <c r="I267" i="4" s="1"/>
  <c r="C58" i="4"/>
  <c r="V12" i="4"/>
  <c r="F15" i="4"/>
  <c r="F56" i="4"/>
  <c r="F98" i="4"/>
  <c r="F140" i="4"/>
  <c r="F224" i="4"/>
  <c r="L183" i="4"/>
  <c r="L267" i="4" s="1"/>
  <c r="L17" i="4"/>
  <c r="L59" i="4"/>
  <c r="L101" i="4"/>
  <c r="I59" i="4"/>
  <c r="I100" i="4"/>
  <c r="I142" i="4"/>
  <c r="I226" i="4"/>
  <c r="L142" i="4"/>
  <c r="L226" i="4"/>
  <c r="C100" i="4"/>
  <c r="C142" i="4"/>
  <c r="C226" i="4"/>
  <c r="C183" i="4"/>
  <c r="C267" i="4" s="1"/>
  <c r="F57" i="4"/>
  <c r="F99" i="4"/>
  <c r="F141" i="4"/>
  <c r="F225" i="4"/>
  <c r="F182" i="4"/>
  <c r="F266" i="4" s="1"/>
  <c r="C59" i="4"/>
  <c r="V13" i="4"/>
  <c r="F16" i="4"/>
  <c r="I101" i="4"/>
  <c r="I143" i="4"/>
  <c r="I227" i="4"/>
  <c r="L184" i="4"/>
  <c r="L268" i="4" s="1"/>
  <c r="I184" i="4"/>
  <c r="I268" i="4" s="1"/>
  <c r="L18" i="4"/>
  <c r="L60" i="4"/>
  <c r="L102" i="4"/>
  <c r="I60" i="4"/>
  <c r="L143" i="4"/>
  <c r="L227" i="4"/>
  <c r="C101" i="4"/>
  <c r="C143" i="4"/>
  <c r="C227" i="4"/>
  <c r="F183" i="4"/>
  <c r="F267" i="4" s="1"/>
  <c r="C184" i="4"/>
  <c r="C268" i="4" s="1"/>
  <c r="C60" i="4"/>
  <c r="V14" i="4"/>
  <c r="F17" i="4"/>
  <c r="F58" i="4"/>
  <c r="F100" i="4"/>
  <c r="F142" i="4"/>
  <c r="F226" i="4"/>
  <c r="I185" i="4"/>
  <c r="I269" i="4" s="1"/>
  <c r="L185" i="4"/>
  <c r="L269" i="4" s="1"/>
  <c r="L19" i="4"/>
  <c r="L61" i="4"/>
  <c r="L103" i="4"/>
  <c r="I61" i="4"/>
  <c r="I102" i="4"/>
  <c r="I144" i="4"/>
  <c r="I228" i="4"/>
  <c r="L144" i="4"/>
  <c r="L228" i="4"/>
  <c r="C185" i="4"/>
  <c r="C269" i="4" s="1"/>
  <c r="C102" i="4"/>
  <c r="C144" i="4"/>
  <c r="C228" i="4"/>
  <c r="F184" i="4"/>
  <c r="F268" i="4"/>
  <c r="I186" i="4"/>
  <c r="I270" i="4"/>
  <c r="F59" i="4"/>
  <c r="F101" i="4"/>
  <c r="F143" i="4"/>
  <c r="F227" i="4"/>
  <c r="C61" i="4"/>
  <c r="V15" i="4"/>
  <c r="F18" i="4"/>
  <c r="I103" i="4"/>
  <c r="I145" i="4"/>
  <c r="I229" i="4"/>
  <c r="L20" i="4"/>
  <c r="L62" i="4"/>
  <c r="L104" i="4"/>
  <c r="I62" i="4"/>
  <c r="L145" i="4"/>
  <c r="L229" i="4"/>
  <c r="L186" i="4"/>
  <c r="L270" i="4"/>
  <c r="C186" i="4"/>
  <c r="C270" i="4"/>
  <c r="C103" i="4"/>
  <c r="C145" i="4"/>
  <c r="C229" i="4"/>
  <c r="F185" i="4"/>
  <c r="F269" i="4" s="1"/>
  <c r="I187" i="4"/>
  <c r="I271" i="4" s="1"/>
  <c r="L187" i="4"/>
  <c r="L271" i="4" s="1"/>
  <c r="C62" i="4"/>
  <c r="V16" i="4"/>
  <c r="F19" i="4"/>
  <c r="F60" i="4"/>
  <c r="F102" i="4"/>
  <c r="F144" i="4"/>
  <c r="F228" i="4"/>
  <c r="L146" i="4"/>
  <c r="L230" i="4"/>
  <c r="L21" i="4"/>
  <c r="L63" i="4"/>
  <c r="L105" i="4"/>
  <c r="I63" i="4"/>
  <c r="I104" i="4"/>
  <c r="I146" i="4"/>
  <c r="I230" i="4"/>
  <c r="C104" i="4"/>
  <c r="C146" i="4"/>
  <c r="C230" i="4"/>
  <c r="C187" i="4"/>
  <c r="C271" i="4" s="1"/>
  <c r="L188" i="4"/>
  <c r="L272" i="4" s="1"/>
  <c r="F61" i="4"/>
  <c r="F186" i="4"/>
  <c r="F270" i="4" s="1"/>
  <c r="C63" i="4"/>
  <c r="V17" i="4"/>
  <c r="F20" i="4"/>
  <c r="L147" i="4"/>
  <c r="L231" i="4"/>
  <c r="L22" i="4"/>
  <c r="L64" i="4"/>
  <c r="L106" i="4"/>
  <c r="I64" i="4"/>
  <c r="I188" i="4"/>
  <c r="I272" i="4"/>
  <c r="I105" i="4"/>
  <c r="I147" i="4"/>
  <c r="I231" i="4"/>
  <c r="C105" i="4"/>
  <c r="C147" i="4"/>
  <c r="C231" i="4"/>
  <c r="C188" i="4"/>
  <c r="C272" i="4"/>
  <c r="L189" i="4"/>
  <c r="L273" i="4"/>
  <c r="C64" i="4"/>
  <c r="V18" i="4"/>
  <c r="F21" i="4"/>
  <c r="F62" i="4"/>
  <c r="F103" i="4"/>
  <c r="F145" i="4"/>
  <c r="F229" i="4"/>
  <c r="I189" i="4"/>
  <c r="I273" i="4" s="1"/>
  <c r="I65" i="4"/>
  <c r="L23" i="4"/>
  <c r="L65" i="4"/>
  <c r="L107" i="4"/>
  <c r="I106" i="4"/>
  <c r="I148" i="4"/>
  <c r="I232" i="4"/>
  <c r="L148" i="4"/>
  <c r="L232" i="4"/>
  <c r="C189" i="4"/>
  <c r="C273" i="4" s="1"/>
  <c r="C106" i="4"/>
  <c r="C148" i="4"/>
  <c r="C232" i="4"/>
  <c r="F187" i="4"/>
  <c r="F271" i="4" s="1"/>
  <c r="F63" i="4"/>
  <c r="F105" i="4"/>
  <c r="F147" i="4"/>
  <c r="F231" i="4"/>
  <c r="F104" i="4"/>
  <c r="F146" i="4"/>
  <c r="F230" i="4"/>
  <c r="C65" i="4"/>
  <c r="V19" i="4"/>
  <c r="F22" i="4"/>
  <c r="L190" i="4"/>
  <c r="L274" i="4" s="1"/>
  <c r="I190" i="4"/>
  <c r="I274" i="4" s="1"/>
  <c r="L149" i="4"/>
  <c r="L233" i="4"/>
  <c r="L24" i="4"/>
  <c r="L66" i="4"/>
  <c r="L108" i="4"/>
  <c r="I66" i="4"/>
  <c r="I107" i="4"/>
  <c r="I149" i="4"/>
  <c r="I233" i="4"/>
  <c r="C190" i="4"/>
  <c r="C274" i="4"/>
  <c r="C107" i="4"/>
  <c r="C149" i="4"/>
  <c r="C233" i="4"/>
  <c r="F189" i="4"/>
  <c r="F273" i="4" s="1"/>
  <c r="C66" i="4"/>
  <c r="V20" i="4"/>
  <c r="F23" i="4"/>
  <c r="F64" i="4"/>
  <c r="F106" i="4"/>
  <c r="F148" i="4"/>
  <c r="F232" i="4"/>
  <c r="F188" i="4"/>
  <c r="F272" i="4" s="1"/>
  <c r="N272" i="4" s="1"/>
  <c r="O272" i="4" s="1"/>
  <c r="L150" i="4"/>
  <c r="L234" i="4"/>
  <c r="L25" i="4"/>
  <c r="L67" i="4"/>
  <c r="L109" i="4"/>
  <c r="I67" i="4"/>
  <c r="I191" i="4"/>
  <c r="I275" i="4" s="1"/>
  <c r="I108" i="4"/>
  <c r="I150" i="4"/>
  <c r="I234" i="4"/>
  <c r="L191" i="4"/>
  <c r="L275" i="4" s="1"/>
  <c r="C108" i="4"/>
  <c r="C150" i="4"/>
  <c r="C234" i="4"/>
  <c r="C191" i="4"/>
  <c r="C275" i="4"/>
  <c r="F65" i="4"/>
  <c r="F107" i="4"/>
  <c r="F149" i="4"/>
  <c r="F233" i="4"/>
  <c r="F190" i="4"/>
  <c r="F274" i="4"/>
  <c r="C67" i="4"/>
  <c r="V21" i="4"/>
  <c r="F24" i="4"/>
  <c r="I192" i="4"/>
  <c r="I276" i="4" s="1"/>
  <c r="L192" i="4"/>
  <c r="L276" i="4" s="1"/>
  <c r="I109" i="4"/>
  <c r="I151" i="4"/>
  <c r="I235" i="4"/>
  <c r="L151" i="4"/>
  <c r="L235" i="4"/>
  <c r="L26" i="4"/>
  <c r="L68" i="4"/>
  <c r="L110" i="4"/>
  <c r="I68" i="4"/>
  <c r="L193" i="4"/>
  <c r="L277" i="4"/>
  <c r="C109" i="4"/>
  <c r="C151" i="4"/>
  <c r="C235" i="4"/>
  <c r="C192" i="4"/>
  <c r="C276" i="4" s="1"/>
  <c r="F191" i="4"/>
  <c r="F275" i="4" s="1"/>
  <c r="C68" i="4"/>
  <c r="V22" i="4"/>
  <c r="F25" i="4"/>
  <c r="F66" i="4"/>
  <c r="F108" i="4"/>
  <c r="F150" i="4"/>
  <c r="F234" i="4"/>
  <c r="I193" i="4"/>
  <c r="I277" i="4" s="1"/>
  <c r="I110" i="4"/>
  <c r="I152" i="4"/>
  <c r="I236" i="4"/>
  <c r="L152" i="4"/>
  <c r="L236" i="4"/>
  <c r="I69" i="4"/>
  <c r="L27" i="4"/>
  <c r="L69" i="4"/>
  <c r="L111" i="4"/>
  <c r="C193" i="4"/>
  <c r="C277" i="4" s="1"/>
  <c r="C110" i="4"/>
  <c r="C152" i="4"/>
  <c r="C236" i="4"/>
  <c r="L194" i="4"/>
  <c r="L278" i="4" s="1"/>
  <c r="F192" i="4"/>
  <c r="F276" i="4" s="1"/>
  <c r="F67" i="4"/>
  <c r="F109" i="4"/>
  <c r="F151" i="4"/>
  <c r="F235" i="4"/>
  <c r="C69" i="4"/>
  <c r="V23" i="4"/>
  <c r="F26" i="4"/>
  <c r="I194" i="4"/>
  <c r="I278" i="4" s="1"/>
  <c r="L153" i="4"/>
  <c r="L237" i="4"/>
  <c r="L28" i="4"/>
  <c r="L70" i="4"/>
  <c r="L112" i="4"/>
  <c r="I70" i="4"/>
  <c r="I111" i="4"/>
  <c r="I153" i="4"/>
  <c r="I237" i="4"/>
  <c r="C194" i="4"/>
  <c r="C278" i="4" s="1"/>
  <c r="C111" i="4"/>
  <c r="C153" i="4"/>
  <c r="C237" i="4"/>
  <c r="F193" i="4"/>
  <c r="F277" i="4" s="1"/>
  <c r="C70" i="4"/>
  <c r="V24" i="4"/>
  <c r="F27" i="4"/>
  <c r="F68" i="4"/>
  <c r="F110" i="4"/>
  <c r="F152" i="4"/>
  <c r="F236" i="4"/>
  <c r="L195" i="4"/>
  <c r="L279" i="4" s="1"/>
  <c r="I195" i="4"/>
  <c r="I279" i="4" s="1"/>
  <c r="L154" i="4"/>
  <c r="L238" i="4"/>
  <c r="L29" i="4"/>
  <c r="L71" i="4"/>
  <c r="L113" i="4"/>
  <c r="I71" i="4"/>
  <c r="I112" i="4"/>
  <c r="I154" i="4"/>
  <c r="I238" i="4"/>
  <c r="F194" i="4"/>
  <c r="F278" i="4" s="1"/>
  <c r="C112" i="4"/>
  <c r="C154" i="4"/>
  <c r="C238" i="4"/>
  <c r="C195" i="4"/>
  <c r="C279" i="4"/>
  <c r="F69" i="4"/>
  <c r="F111" i="4"/>
  <c r="F153" i="4"/>
  <c r="F237" i="4"/>
  <c r="C71" i="4"/>
  <c r="V25" i="4"/>
  <c r="F28" i="4"/>
  <c r="L196" i="4"/>
  <c r="L280" i="4" s="1"/>
  <c r="L30" i="4"/>
  <c r="L72" i="4"/>
  <c r="L114" i="4"/>
  <c r="I72" i="4"/>
  <c r="L155" i="4"/>
  <c r="L239" i="4"/>
  <c r="I196" i="4"/>
  <c r="I280" i="4" s="1"/>
  <c r="I113" i="4"/>
  <c r="I155" i="4"/>
  <c r="I239" i="4"/>
  <c r="C113" i="4"/>
  <c r="C155" i="4"/>
  <c r="C239" i="4"/>
  <c r="F195" i="4"/>
  <c r="F279" i="4" s="1"/>
  <c r="C196" i="4"/>
  <c r="C280" i="4" s="1"/>
  <c r="I197" i="4"/>
  <c r="I281" i="4" s="1"/>
  <c r="C72" i="4"/>
  <c r="V26" i="4"/>
  <c r="F29" i="4"/>
  <c r="F70" i="4"/>
  <c r="F112" i="4"/>
  <c r="F154" i="4"/>
  <c r="F238" i="4"/>
  <c r="L197" i="4"/>
  <c r="L281" i="4" s="1"/>
  <c r="I114" i="4"/>
  <c r="I156" i="4"/>
  <c r="I240" i="4"/>
  <c r="L156" i="4"/>
  <c r="L240" i="4"/>
  <c r="I73" i="4"/>
  <c r="L31" i="4"/>
  <c r="L73" i="4"/>
  <c r="L115" i="4"/>
  <c r="C197" i="4"/>
  <c r="C281" i="4" s="1"/>
  <c r="C114" i="4"/>
  <c r="C156" i="4"/>
  <c r="C240" i="4"/>
  <c r="F71" i="4"/>
  <c r="F113" i="4"/>
  <c r="F155" i="4"/>
  <c r="F239" i="4"/>
  <c r="F196" i="4"/>
  <c r="F280" i="4"/>
  <c r="C73" i="4"/>
  <c r="V27" i="4"/>
  <c r="F30" i="4"/>
  <c r="L198" i="4"/>
  <c r="L282" i="4" s="1"/>
  <c r="N282" i="4" s="1"/>
  <c r="O282" i="4" s="1"/>
  <c r="I74" i="4"/>
  <c r="L32" i="4"/>
  <c r="L74" i="4"/>
  <c r="L116" i="4"/>
  <c r="I198" i="4"/>
  <c r="I282" i="4" s="1"/>
  <c r="I115" i="4"/>
  <c r="I157" i="4"/>
  <c r="I241" i="4"/>
  <c r="L157" i="4"/>
  <c r="L241" i="4"/>
  <c r="C198" i="4"/>
  <c r="C282" i="4"/>
  <c r="F197" i="4"/>
  <c r="F281" i="4"/>
  <c r="C115" i="4"/>
  <c r="C157" i="4"/>
  <c r="C241" i="4"/>
  <c r="F72" i="4"/>
  <c r="F114" i="4"/>
  <c r="F156" i="4"/>
  <c r="F240" i="4"/>
  <c r="C74" i="4"/>
  <c r="V28" i="4"/>
  <c r="F31" i="4"/>
  <c r="L199" i="4"/>
  <c r="L283" i="4" s="1"/>
  <c r="L158" i="4"/>
  <c r="L242" i="4"/>
  <c r="I199" i="4"/>
  <c r="I283" i="4" s="1"/>
  <c r="I116" i="4"/>
  <c r="I158" i="4"/>
  <c r="I242" i="4"/>
  <c r="F198" i="4"/>
  <c r="F282" i="4" s="1"/>
  <c r="L33" i="4"/>
  <c r="L75" i="4"/>
  <c r="L117" i="4"/>
  <c r="I75" i="4"/>
  <c r="C116" i="4"/>
  <c r="C158" i="4"/>
  <c r="C242" i="4"/>
  <c r="C199" i="4"/>
  <c r="C283" i="4" s="1"/>
  <c r="C75" i="4"/>
  <c r="V29" i="4"/>
  <c r="F32" i="4"/>
  <c r="F73" i="4"/>
  <c r="F115" i="4"/>
  <c r="F157" i="4"/>
  <c r="F241" i="4"/>
  <c r="I200" i="4"/>
  <c r="I284" i="4" s="1"/>
  <c r="I117" i="4"/>
  <c r="I159" i="4"/>
  <c r="I243" i="4"/>
  <c r="I76" i="4"/>
  <c r="L34" i="4"/>
  <c r="L76" i="4"/>
  <c r="L118" i="4"/>
  <c r="L200" i="4"/>
  <c r="L284" i="4"/>
  <c r="L159" i="4"/>
  <c r="L243" i="4"/>
  <c r="C117" i="4"/>
  <c r="C159" i="4"/>
  <c r="C243" i="4"/>
  <c r="C200" i="4"/>
  <c r="C284" i="4" s="1"/>
  <c r="F74" i="4"/>
  <c r="F116" i="4"/>
  <c r="F158" i="4"/>
  <c r="F242" i="4"/>
  <c r="F199" i="4"/>
  <c r="F283" i="4" s="1"/>
  <c r="C76" i="4"/>
  <c r="V30" i="4"/>
  <c r="F33" i="4"/>
  <c r="I201" i="4"/>
  <c r="I285" i="4"/>
  <c r="L201" i="4"/>
  <c r="L285" i="4"/>
  <c r="L160" i="4"/>
  <c r="L244" i="4"/>
  <c r="L35" i="4"/>
  <c r="L77" i="4"/>
  <c r="L119" i="4"/>
  <c r="I77" i="4"/>
  <c r="I118" i="4"/>
  <c r="I160" i="4"/>
  <c r="I244" i="4"/>
  <c r="C201" i="4"/>
  <c r="C285" i="4" s="1"/>
  <c r="F200" i="4"/>
  <c r="F284" i="4" s="1"/>
  <c r="C118" i="4"/>
  <c r="C160" i="4"/>
  <c r="C244" i="4"/>
  <c r="C77" i="4"/>
  <c r="V31" i="4"/>
  <c r="F34" i="4"/>
  <c r="F75" i="4"/>
  <c r="F117" i="4"/>
  <c r="F159" i="4"/>
  <c r="F243" i="4"/>
  <c r="L202" i="4"/>
  <c r="L286" i="4" s="1"/>
  <c r="I202" i="4"/>
  <c r="I286" i="4" s="1"/>
  <c r="L161" i="4"/>
  <c r="L245" i="4"/>
  <c r="L36" i="4"/>
  <c r="L78" i="4"/>
  <c r="L120" i="4"/>
  <c r="I78" i="4"/>
  <c r="I119" i="4"/>
  <c r="I161" i="4"/>
  <c r="I245" i="4"/>
  <c r="C202" i="4"/>
  <c r="C286" i="4"/>
  <c r="C119" i="4"/>
  <c r="C161" i="4"/>
  <c r="C245" i="4"/>
  <c r="F201" i="4"/>
  <c r="F285" i="4" s="1"/>
  <c r="L203" i="4"/>
  <c r="L287" i="4" s="1"/>
  <c r="F76" i="4"/>
  <c r="C78" i="4"/>
  <c r="V32" i="4"/>
  <c r="F35" i="4"/>
  <c r="I203" i="4"/>
  <c r="I287" i="4" s="1"/>
  <c r="L37" i="4"/>
  <c r="L79" i="4"/>
  <c r="L121" i="4"/>
  <c r="I79" i="4"/>
  <c r="I120" i="4"/>
  <c r="I162" i="4"/>
  <c r="I246" i="4"/>
  <c r="L162" i="4"/>
  <c r="L246" i="4"/>
  <c r="L35" i="5"/>
  <c r="C120" i="4"/>
  <c r="C162" i="4"/>
  <c r="C246" i="4"/>
  <c r="C203" i="4"/>
  <c r="C287" i="4" s="1"/>
  <c r="C79" i="4"/>
  <c r="V33" i="4"/>
  <c r="F36" i="4"/>
  <c r="F77" i="4"/>
  <c r="F119" i="4"/>
  <c r="F161" i="4"/>
  <c r="F245" i="4"/>
  <c r="F118" i="4"/>
  <c r="F160" i="4"/>
  <c r="F244" i="4"/>
  <c r="I204" i="4"/>
  <c r="I288" i="4" s="1"/>
  <c r="L204" i="4"/>
  <c r="L288" i="4" s="1"/>
  <c r="I121" i="4"/>
  <c r="I163" i="4"/>
  <c r="I247" i="4"/>
  <c r="L163" i="4"/>
  <c r="L247" i="4"/>
  <c r="I80" i="4"/>
  <c r="L38" i="4"/>
  <c r="L80" i="4"/>
  <c r="L122" i="4"/>
  <c r="L34" i="5"/>
  <c r="L30" i="5"/>
  <c r="L26" i="5"/>
  <c r="L22" i="5"/>
  <c r="L11" i="5"/>
  <c r="L15" i="5"/>
  <c r="L9" i="5"/>
  <c r="L33" i="5"/>
  <c r="L29" i="5"/>
  <c r="L25" i="5"/>
  <c r="L21" i="5"/>
  <c r="L14" i="5"/>
  <c r="L19" i="5"/>
  <c r="L8" i="5"/>
  <c r="L32" i="5"/>
  <c r="L28" i="5"/>
  <c r="L24" i="5"/>
  <c r="L20" i="5"/>
  <c r="L10" i="5"/>
  <c r="L17" i="5"/>
  <c r="L18" i="5"/>
  <c r="L31" i="5"/>
  <c r="L27" i="5"/>
  <c r="L23" i="5"/>
  <c r="L12" i="5"/>
  <c r="L16" i="5"/>
  <c r="L13" i="5"/>
  <c r="L36" i="5"/>
  <c r="C121" i="4"/>
  <c r="C163" i="4"/>
  <c r="C247" i="4"/>
  <c r="C204" i="4"/>
  <c r="C288" i="4" s="1"/>
  <c r="F203" i="4"/>
  <c r="F287" i="4" s="1"/>
  <c r="L205" i="4"/>
  <c r="L289" i="4" s="1"/>
  <c r="F202" i="4"/>
  <c r="F286" i="4" s="1"/>
  <c r="F78" i="4"/>
  <c r="C80" i="4"/>
  <c r="I122" i="4"/>
  <c r="I164" i="4"/>
  <c r="I248" i="4"/>
  <c r="L164" i="4"/>
  <c r="L248" i="4"/>
  <c r="L39" i="4"/>
  <c r="L81" i="4"/>
  <c r="L123" i="4"/>
  <c r="I81" i="4"/>
  <c r="I205" i="4"/>
  <c r="I289" i="4" s="1"/>
  <c r="C205" i="4"/>
  <c r="C289" i="4" s="1"/>
  <c r="F37" i="4"/>
  <c r="L37" i="5"/>
  <c r="C122" i="4"/>
  <c r="C164" i="4"/>
  <c r="C248" i="4"/>
  <c r="I206" i="4"/>
  <c r="I290" i="4" s="1"/>
  <c r="C81" i="4"/>
  <c r="V35" i="4"/>
  <c r="F38" i="4"/>
  <c r="F120" i="4"/>
  <c r="F162" i="4"/>
  <c r="F246" i="4"/>
  <c r="F79" i="4"/>
  <c r="F121" i="4"/>
  <c r="F163" i="4"/>
  <c r="F247" i="4"/>
  <c r="L206" i="4"/>
  <c r="L290" i="4" s="1"/>
  <c r="I123" i="4"/>
  <c r="I165" i="4"/>
  <c r="I249" i="4"/>
  <c r="L165" i="4"/>
  <c r="L249" i="4"/>
  <c r="L40" i="4"/>
  <c r="L82" i="4"/>
  <c r="L124" i="4"/>
  <c r="I82" i="4"/>
  <c r="W3" i="5"/>
  <c r="L38" i="5"/>
  <c r="C206" i="4"/>
  <c r="C290" i="4" s="1"/>
  <c r="C123" i="4"/>
  <c r="C165" i="4"/>
  <c r="C249" i="4"/>
  <c r="F205" i="4"/>
  <c r="F289" i="4"/>
  <c r="F80" i="4"/>
  <c r="F204" i="4"/>
  <c r="F288" i="4" s="1"/>
  <c r="C82" i="4"/>
  <c r="V36" i="4"/>
  <c r="F39" i="4"/>
  <c r="L207" i="4"/>
  <c r="L291" i="4" s="1"/>
  <c r="I207" i="4"/>
  <c r="I291" i="4" s="1"/>
  <c r="L166" i="4"/>
  <c r="L250" i="4"/>
  <c r="L41" i="4"/>
  <c r="L83" i="4"/>
  <c r="L125" i="4"/>
  <c r="I83" i="4"/>
  <c r="I124" i="4"/>
  <c r="I166" i="4"/>
  <c r="I250" i="4"/>
  <c r="V5" i="5"/>
  <c r="S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F39" i="5"/>
  <c r="V37" i="5"/>
  <c r="F40" i="5"/>
  <c r="L39" i="5"/>
  <c r="C124" i="4"/>
  <c r="C166" i="4"/>
  <c r="C250" i="4"/>
  <c r="C207" i="4"/>
  <c r="C291" i="4" s="1"/>
  <c r="C83" i="4"/>
  <c r="V37" i="4"/>
  <c r="F40" i="4"/>
  <c r="F122" i="4"/>
  <c r="F164" i="4"/>
  <c r="F248" i="4"/>
  <c r="F81" i="4"/>
  <c r="F123" i="4"/>
  <c r="F165" i="4"/>
  <c r="F249" i="4"/>
  <c r="I208" i="4"/>
  <c r="I292" i="4" s="1"/>
  <c r="L208" i="4"/>
  <c r="L292" i="4" s="1"/>
  <c r="I125" i="4"/>
  <c r="I167" i="4"/>
  <c r="I251" i="4"/>
  <c r="L167" i="4"/>
  <c r="L251" i="4"/>
  <c r="I84" i="4"/>
  <c r="L42" i="4"/>
  <c r="L84" i="4"/>
  <c r="L126" i="4"/>
  <c r="S36" i="5"/>
  <c r="F35" i="5"/>
  <c r="S32" i="5"/>
  <c r="F27" i="5"/>
  <c r="S24" i="5"/>
  <c r="F19" i="5"/>
  <c r="S16" i="5"/>
  <c r="F15" i="5"/>
  <c r="S12" i="5"/>
  <c r="F11" i="5"/>
  <c r="S8" i="5"/>
  <c r="S37" i="5"/>
  <c r="F38" i="5"/>
  <c r="S35" i="5"/>
  <c r="F30" i="5"/>
  <c r="S27" i="5"/>
  <c r="F26" i="5"/>
  <c r="S23" i="5"/>
  <c r="F18" i="5"/>
  <c r="S15" i="5"/>
  <c r="F14" i="5"/>
  <c r="S11" i="5"/>
  <c r="F10" i="5"/>
  <c r="S7" i="5"/>
  <c r="V38" i="5"/>
  <c r="F41" i="5"/>
  <c r="F37" i="5"/>
  <c r="S34" i="5"/>
  <c r="F33" i="5"/>
  <c r="S30" i="5"/>
  <c r="F29" i="5"/>
  <c r="S26" i="5"/>
  <c r="F25" i="5"/>
  <c r="S22" i="5"/>
  <c r="F21" i="5"/>
  <c r="S18" i="5"/>
  <c r="F17" i="5"/>
  <c r="S14" i="5"/>
  <c r="F13" i="5"/>
  <c r="S10" i="5"/>
  <c r="F8" i="5"/>
  <c r="F31" i="5"/>
  <c r="S28" i="5"/>
  <c r="F23" i="5"/>
  <c r="S20" i="5"/>
  <c r="C82" i="5"/>
  <c r="C124" i="5"/>
  <c r="C166" i="5"/>
  <c r="C250" i="5"/>
  <c r="F34" i="5"/>
  <c r="S31" i="5"/>
  <c r="F22" i="5"/>
  <c r="S19" i="5"/>
  <c r="C81" i="5"/>
  <c r="C123" i="5"/>
  <c r="C165" i="5"/>
  <c r="C249" i="5"/>
  <c r="F36" i="5"/>
  <c r="S33" i="5"/>
  <c r="F32" i="5"/>
  <c r="S29" i="5"/>
  <c r="F28" i="5"/>
  <c r="S25" i="5"/>
  <c r="F24" i="5"/>
  <c r="S21" i="5"/>
  <c r="F20" i="5"/>
  <c r="S17" i="5"/>
  <c r="F16" i="5"/>
  <c r="S13" i="5"/>
  <c r="F12" i="5"/>
  <c r="S9" i="5"/>
  <c r="F9" i="5"/>
  <c r="S6" i="5"/>
  <c r="L40" i="5"/>
  <c r="I81" i="5"/>
  <c r="I123" i="5"/>
  <c r="I165" i="5"/>
  <c r="I249" i="5"/>
  <c r="F82" i="5"/>
  <c r="F124" i="5"/>
  <c r="F166" i="5"/>
  <c r="F250" i="5"/>
  <c r="L81" i="5"/>
  <c r="L123" i="5"/>
  <c r="L165" i="5"/>
  <c r="L249" i="5"/>
  <c r="F81" i="5"/>
  <c r="F123" i="5"/>
  <c r="F165" i="5"/>
  <c r="F249" i="5"/>
  <c r="C125" i="4"/>
  <c r="C167" i="4"/>
  <c r="C251" i="4"/>
  <c r="C208" i="4"/>
  <c r="C292" i="4" s="1"/>
  <c r="L209" i="4"/>
  <c r="L293" i="4" s="1"/>
  <c r="F207" i="4"/>
  <c r="F291" i="4" s="1"/>
  <c r="F82" i="4"/>
  <c r="F124" i="4"/>
  <c r="F166" i="4"/>
  <c r="F250" i="4"/>
  <c r="F206" i="4"/>
  <c r="F290" i="4" s="1"/>
  <c r="C84" i="4"/>
  <c r="V38" i="4"/>
  <c r="F41" i="4"/>
  <c r="I209" i="4"/>
  <c r="I293" i="4"/>
  <c r="L43" i="4"/>
  <c r="L85" i="4"/>
  <c r="L127" i="4"/>
  <c r="I85" i="4"/>
  <c r="I126" i="4"/>
  <c r="I168" i="4"/>
  <c r="I252" i="4"/>
  <c r="L168" i="4"/>
  <c r="L252" i="4"/>
  <c r="S38" i="5"/>
  <c r="C207" i="5"/>
  <c r="C83" i="5"/>
  <c r="C125" i="5"/>
  <c r="C167" i="5"/>
  <c r="C251" i="5"/>
  <c r="C209" i="4"/>
  <c r="C293" i="4" s="1"/>
  <c r="F51" i="5"/>
  <c r="F93" i="5"/>
  <c r="F135" i="5"/>
  <c r="F219" i="5"/>
  <c r="C73" i="5"/>
  <c r="C115" i="5"/>
  <c r="C157" i="5"/>
  <c r="C241" i="5"/>
  <c r="L73" i="5"/>
  <c r="L115" i="5"/>
  <c r="L157" i="5"/>
  <c r="L241" i="5"/>
  <c r="I73" i="5"/>
  <c r="I115" i="5"/>
  <c r="I157" i="5"/>
  <c r="I241" i="5"/>
  <c r="F50" i="5"/>
  <c r="F92" i="5"/>
  <c r="F134" i="5"/>
  <c r="F218" i="5"/>
  <c r="F59" i="5"/>
  <c r="F101" i="5"/>
  <c r="F143" i="5"/>
  <c r="F227" i="5"/>
  <c r="F67" i="5"/>
  <c r="F109" i="5"/>
  <c r="F151" i="5"/>
  <c r="F235" i="5"/>
  <c r="F75" i="5"/>
  <c r="F117" i="5"/>
  <c r="F159" i="5"/>
  <c r="F243" i="5"/>
  <c r="F56" i="5"/>
  <c r="F98" i="5"/>
  <c r="F140" i="5"/>
  <c r="F224" i="5"/>
  <c r="F80" i="5"/>
  <c r="F122" i="5"/>
  <c r="F164" i="5"/>
  <c r="F248" i="5"/>
  <c r="C69" i="5"/>
  <c r="C111" i="5"/>
  <c r="C153" i="5"/>
  <c r="C237" i="5"/>
  <c r="I69" i="5"/>
  <c r="I111" i="5"/>
  <c r="I153" i="5"/>
  <c r="I237" i="5"/>
  <c r="L69" i="5"/>
  <c r="L111" i="5"/>
  <c r="L153" i="5"/>
  <c r="L237" i="5"/>
  <c r="C54" i="5"/>
  <c r="C96" i="5"/>
  <c r="C138" i="5"/>
  <c r="C222" i="5"/>
  <c r="L54" i="5"/>
  <c r="L96" i="5"/>
  <c r="L138" i="5"/>
  <c r="L222" i="5"/>
  <c r="I54" i="5"/>
  <c r="I96" i="5"/>
  <c r="I138" i="5"/>
  <c r="I222" i="5"/>
  <c r="C62" i="5"/>
  <c r="C104" i="5"/>
  <c r="C146" i="5"/>
  <c r="C230" i="5"/>
  <c r="L62" i="5"/>
  <c r="L104" i="5"/>
  <c r="L146" i="5"/>
  <c r="L230" i="5"/>
  <c r="I62" i="5"/>
  <c r="I104" i="5"/>
  <c r="I146" i="5"/>
  <c r="I230" i="5"/>
  <c r="C70" i="5"/>
  <c r="C112" i="5"/>
  <c r="C154" i="5"/>
  <c r="C238" i="5"/>
  <c r="L70" i="5"/>
  <c r="L112" i="5"/>
  <c r="L154" i="5"/>
  <c r="L238" i="5"/>
  <c r="I70" i="5"/>
  <c r="I112" i="5"/>
  <c r="I154" i="5"/>
  <c r="I238" i="5"/>
  <c r="C78" i="5"/>
  <c r="C120" i="5"/>
  <c r="C162" i="5"/>
  <c r="C246" i="5"/>
  <c r="I78" i="5"/>
  <c r="I120" i="5"/>
  <c r="I162" i="5"/>
  <c r="I246" i="5"/>
  <c r="L78" i="5"/>
  <c r="L120" i="5"/>
  <c r="L162" i="5"/>
  <c r="L246" i="5"/>
  <c r="C64" i="5"/>
  <c r="C106" i="5"/>
  <c r="C148" i="5"/>
  <c r="C232" i="5"/>
  <c r="L64" i="5"/>
  <c r="L106" i="5"/>
  <c r="L148" i="5"/>
  <c r="L232" i="5"/>
  <c r="I64" i="5"/>
  <c r="I106" i="5"/>
  <c r="I148" i="5"/>
  <c r="I232" i="5"/>
  <c r="F73" i="5"/>
  <c r="F115" i="5"/>
  <c r="F157" i="5"/>
  <c r="F241" i="5"/>
  <c r="C63" i="5"/>
  <c r="C105" i="5"/>
  <c r="C147" i="5"/>
  <c r="C231" i="5"/>
  <c r="L63" i="5"/>
  <c r="L105" i="5"/>
  <c r="L147" i="5"/>
  <c r="L231" i="5"/>
  <c r="I63" i="5"/>
  <c r="I105" i="5"/>
  <c r="I147" i="5"/>
  <c r="I231" i="5"/>
  <c r="C79" i="5"/>
  <c r="C121" i="5"/>
  <c r="C163" i="5"/>
  <c r="C247" i="5"/>
  <c r="I79" i="5"/>
  <c r="I121" i="5"/>
  <c r="I163" i="5"/>
  <c r="I247" i="5"/>
  <c r="L79" i="5"/>
  <c r="L121" i="5"/>
  <c r="L163" i="5"/>
  <c r="L247" i="5"/>
  <c r="C52" i="5"/>
  <c r="C94" i="5"/>
  <c r="C136" i="5"/>
  <c r="C220" i="5"/>
  <c r="I52" i="5"/>
  <c r="I94" i="5"/>
  <c r="I136" i="5"/>
  <c r="I220" i="5"/>
  <c r="L52" i="5"/>
  <c r="L94" i="5"/>
  <c r="L136" i="5"/>
  <c r="L220" i="5"/>
  <c r="C72" i="5"/>
  <c r="C114" i="5"/>
  <c r="C156" i="5"/>
  <c r="C240" i="5"/>
  <c r="I72" i="5"/>
  <c r="I114" i="5"/>
  <c r="I156" i="5"/>
  <c r="I240" i="5"/>
  <c r="L72" i="5"/>
  <c r="L114" i="5"/>
  <c r="L156" i="5"/>
  <c r="L240" i="5"/>
  <c r="C208" i="5"/>
  <c r="C292" i="5"/>
  <c r="F57" i="5"/>
  <c r="F99" i="5"/>
  <c r="F141" i="5"/>
  <c r="F225" i="5"/>
  <c r="F69" i="5"/>
  <c r="F111" i="5"/>
  <c r="F153" i="5"/>
  <c r="F237" i="5"/>
  <c r="F54" i="5"/>
  <c r="F96" i="5"/>
  <c r="F138" i="5"/>
  <c r="F222" i="5"/>
  <c r="F62" i="5"/>
  <c r="F104" i="5"/>
  <c r="F146" i="5"/>
  <c r="F230" i="5"/>
  <c r="F70" i="5"/>
  <c r="F112" i="5"/>
  <c r="F154" i="5"/>
  <c r="F238" i="5"/>
  <c r="F78" i="5"/>
  <c r="F120" i="5"/>
  <c r="F162" i="5"/>
  <c r="F246" i="5"/>
  <c r="F64" i="5"/>
  <c r="F106" i="5"/>
  <c r="F148" i="5"/>
  <c r="F232" i="5"/>
  <c r="C65" i="5"/>
  <c r="C107" i="5"/>
  <c r="C149" i="5"/>
  <c r="C233" i="5"/>
  <c r="I65" i="5"/>
  <c r="I107" i="5"/>
  <c r="I149" i="5"/>
  <c r="I233" i="5"/>
  <c r="L65" i="5"/>
  <c r="L107" i="5"/>
  <c r="L149" i="5"/>
  <c r="L233" i="5"/>
  <c r="C291" i="5"/>
  <c r="F55" i="5"/>
  <c r="F97" i="5"/>
  <c r="F139" i="5"/>
  <c r="F223" i="5"/>
  <c r="F63" i="5"/>
  <c r="F105" i="5"/>
  <c r="F147" i="5"/>
  <c r="F231" i="5"/>
  <c r="F71" i="5"/>
  <c r="F113" i="5"/>
  <c r="F155" i="5"/>
  <c r="F239" i="5"/>
  <c r="F79" i="5"/>
  <c r="F121" i="5"/>
  <c r="F163" i="5"/>
  <c r="F247" i="5"/>
  <c r="F52" i="5"/>
  <c r="F94" i="5"/>
  <c r="F136" i="5"/>
  <c r="F220" i="5"/>
  <c r="F60" i="5"/>
  <c r="F102" i="5"/>
  <c r="F144" i="5"/>
  <c r="F228" i="5"/>
  <c r="F72" i="5"/>
  <c r="F114" i="5"/>
  <c r="F156" i="5"/>
  <c r="F240" i="5"/>
  <c r="C53" i="5"/>
  <c r="C95" i="5"/>
  <c r="C137" i="5"/>
  <c r="C221" i="5"/>
  <c r="L53" i="5"/>
  <c r="L95" i="5"/>
  <c r="L137" i="5"/>
  <c r="L221" i="5"/>
  <c r="I53" i="5"/>
  <c r="I95" i="5"/>
  <c r="I137" i="5"/>
  <c r="I221" i="5"/>
  <c r="C61" i="5"/>
  <c r="C103" i="5"/>
  <c r="C145" i="5"/>
  <c r="C229" i="5"/>
  <c r="L61" i="5"/>
  <c r="L103" i="5"/>
  <c r="L145" i="5"/>
  <c r="L229" i="5"/>
  <c r="I61" i="5"/>
  <c r="I103" i="5"/>
  <c r="I145" i="5"/>
  <c r="I229" i="5"/>
  <c r="C77" i="5"/>
  <c r="C119" i="5"/>
  <c r="C161" i="5"/>
  <c r="C245" i="5"/>
  <c r="L77" i="5"/>
  <c r="L119" i="5"/>
  <c r="L161" i="5"/>
  <c r="L245" i="5"/>
  <c r="I77" i="5"/>
  <c r="I119" i="5"/>
  <c r="I161" i="5"/>
  <c r="I245" i="5"/>
  <c r="V39" i="5"/>
  <c r="F42" i="5"/>
  <c r="F58" i="5"/>
  <c r="F100" i="5"/>
  <c r="F142" i="5"/>
  <c r="F226" i="5"/>
  <c r="F66" i="5"/>
  <c r="F108" i="5"/>
  <c r="F150" i="5"/>
  <c r="F234" i="5"/>
  <c r="F74" i="5"/>
  <c r="F116" i="5"/>
  <c r="F158" i="5"/>
  <c r="F242" i="5"/>
  <c r="F76" i="5"/>
  <c r="F118" i="5"/>
  <c r="F160" i="5"/>
  <c r="F244" i="5"/>
  <c r="F68" i="5"/>
  <c r="F110" i="5"/>
  <c r="F152" i="5"/>
  <c r="F236" i="5"/>
  <c r="C57" i="5"/>
  <c r="C99" i="5"/>
  <c r="C141" i="5"/>
  <c r="C225" i="5"/>
  <c r="F183" i="5"/>
  <c r="F267" i="5"/>
  <c r="L57" i="5"/>
  <c r="L99" i="5"/>
  <c r="L141" i="5"/>
  <c r="L225" i="5"/>
  <c r="I57" i="5"/>
  <c r="I99" i="5"/>
  <c r="I141" i="5"/>
  <c r="I225" i="5"/>
  <c r="C55" i="5"/>
  <c r="C97" i="5"/>
  <c r="C139" i="5"/>
  <c r="C223" i="5"/>
  <c r="I55" i="5"/>
  <c r="I97" i="5"/>
  <c r="I139" i="5"/>
  <c r="I223" i="5"/>
  <c r="L55" i="5"/>
  <c r="L97" i="5"/>
  <c r="L139" i="5"/>
  <c r="L223" i="5"/>
  <c r="C71" i="5"/>
  <c r="C113" i="5"/>
  <c r="C155" i="5"/>
  <c r="C239" i="5"/>
  <c r="I71" i="5"/>
  <c r="I113" i="5"/>
  <c r="I155" i="5"/>
  <c r="I239" i="5"/>
  <c r="L71" i="5"/>
  <c r="L113" i="5"/>
  <c r="L155" i="5"/>
  <c r="L239" i="5"/>
  <c r="C60" i="5"/>
  <c r="C102" i="5"/>
  <c r="C144" i="5"/>
  <c r="C228" i="5"/>
  <c r="L60" i="5"/>
  <c r="L102" i="5"/>
  <c r="L144" i="5"/>
  <c r="L228" i="5"/>
  <c r="I60" i="5"/>
  <c r="I102" i="5"/>
  <c r="I144" i="5"/>
  <c r="I228" i="5"/>
  <c r="C209" i="5"/>
  <c r="C293" i="5"/>
  <c r="C51" i="5"/>
  <c r="C93" i="5"/>
  <c r="C135" i="5"/>
  <c r="C219" i="5"/>
  <c r="L51" i="5"/>
  <c r="L93" i="5"/>
  <c r="L135" i="5"/>
  <c r="L219" i="5"/>
  <c r="I51" i="5"/>
  <c r="I93" i="5"/>
  <c r="I135" i="5"/>
  <c r="I219" i="5"/>
  <c r="C58" i="5"/>
  <c r="C100" i="5"/>
  <c r="C142" i="5"/>
  <c r="C226" i="5"/>
  <c r="I58" i="5"/>
  <c r="I100" i="5"/>
  <c r="I142" i="5"/>
  <c r="I226" i="5"/>
  <c r="L58" i="5"/>
  <c r="L100" i="5"/>
  <c r="L142" i="5"/>
  <c r="L226" i="5"/>
  <c r="C66" i="5"/>
  <c r="C108" i="5"/>
  <c r="C150" i="5"/>
  <c r="C234" i="5"/>
  <c r="I66" i="5"/>
  <c r="I108" i="5"/>
  <c r="I150" i="5"/>
  <c r="I234" i="5"/>
  <c r="L66" i="5"/>
  <c r="L108" i="5"/>
  <c r="L150" i="5"/>
  <c r="L234" i="5"/>
  <c r="F192" i="5"/>
  <c r="F276" i="5"/>
  <c r="C74" i="5"/>
  <c r="C116" i="5"/>
  <c r="C158" i="5"/>
  <c r="C242" i="5"/>
  <c r="L74" i="5"/>
  <c r="L116" i="5"/>
  <c r="L158" i="5"/>
  <c r="L242" i="5"/>
  <c r="I74" i="5"/>
  <c r="I116" i="5"/>
  <c r="I158" i="5"/>
  <c r="I242" i="5"/>
  <c r="C76" i="5"/>
  <c r="C118" i="5"/>
  <c r="C160" i="5"/>
  <c r="C244" i="5"/>
  <c r="L76" i="5"/>
  <c r="L118" i="5"/>
  <c r="L160" i="5"/>
  <c r="L244" i="5"/>
  <c r="I76" i="5"/>
  <c r="I118" i="5"/>
  <c r="I160" i="5"/>
  <c r="I244" i="5"/>
  <c r="F65" i="5"/>
  <c r="F107" i="5"/>
  <c r="F149" i="5"/>
  <c r="F233" i="5"/>
  <c r="C50" i="5"/>
  <c r="C92" i="5"/>
  <c r="C134" i="5"/>
  <c r="C218" i="5"/>
  <c r="L50" i="5"/>
  <c r="L92" i="5"/>
  <c r="L134" i="5"/>
  <c r="L218" i="5"/>
  <c r="I50" i="5"/>
  <c r="I92" i="5"/>
  <c r="I134" i="5"/>
  <c r="I218" i="5"/>
  <c r="C59" i="5"/>
  <c r="C101" i="5"/>
  <c r="C143" i="5"/>
  <c r="C227" i="5"/>
  <c r="L59" i="5"/>
  <c r="L101" i="5"/>
  <c r="L143" i="5"/>
  <c r="L227" i="5"/>
  <c r="I59" i="5"/>
  <c r="I101" i="5"/>
  <c r="I143" i="5"/>
  <c r="I227" i="5"/>
  <c r="C67" i="5"/>
  <c r="C109" i="5"/>
  <c r="C151" i="5"/>
  <c r="C235" i="5"/>
  <c r="L67" i="5"/>
  <c r="L109" i="5"/>
  <c r="L151" i="5"/>
  <c r="L235" i="5"/>
  <c r="F193" i="5"/>
  <c r="F277" i="5"/>
  <c r="I67" i="5"/>
  <c r="I109" i="5"/>
  <c r="I151" i="5"/>
  <c r="I235" i="5"/>
  <c r="C75" i="5"/>
  <c r="C117" i="5"/>
  <c r="C159" i="5"/>
  <c r="C243" i="5"/>
  <c r="L75" i="5"/>
  <c r="L117" i="5"/>
  <c r="L159" i="5"/>
  <c r="L243" i="5"/>
  <c r="I75" i="5"/>
  <c r="I117" i="5"/>
  <c r="I159" i="5"/>
  <c r="I243" i="5"/>
  <c r="C56" i="5"/>
  <c r="C98" i="5"/>
  <c r="C140" i="5"/>
  <c r="C224" i="5"/>
  <c r="F182" i="5"/>
  <c r="F266" i="5"/>
  <c r="L56" i="5"/>
  <c r="L98" i="5"/>
  <c r="L140" i="5"/>
  <c r="L224" i="5"/>
  <c r="I56" i="5"/>
  <c r="I98" i="5"/>
  <c r="I140" i="5"/>
  <c r="I224" i="5"/>
  <c r="C68" i="5"/>
  <c r="C110" i="5"/>
  <c r="C152" i="5"/>
  <c r="C236" i="5"/>
  <c r="I68" i="5"/>
  <c r="I110" i="5"/>
  <c r="I152" i="5"/>
  <c r="I236" i="5"/>
  <c r="L68" i="5"/>
  <c r="L110" i="5"/>
  <c r="L152" i="5"/>
  <c r="L236" i="5"/>
  <c r="C80" i="5"/>
  <c r="C122" i="5"/>
  <c r="C164" i="5"/>
  <c r="C248" i="5"/>
  <c r="I80" i="5"/>
  <c r="L80" i="5"/>
  <c r="F53" i="5"/>
  <c r="F95" i="5"/>
  <c r="F137" i="5"/>
  <c r="F221" i="5"/>
  <c r="F61" i="5"/>
  <c r="F103" i="5"/>
  <c r="F145" i="5"/>
  <c r="F229" i="5"/>
  <c r="F77" i="5"/>
  <c r="F119" i="5"/>
  <c r="F161" i="5"/>
  <c r="F245" i="5"/>
  <c r="L82" i="5"/>
  <c r="L124" i="5"/>
  <c r="L166" i="5"/>
  <c r="L250" i="5"/>
  <c r="L41" i="5"/>
  <c r="L83" i="5"/>
  <c r="L125" i="5"/>
  <c r="L167" i="5"/>
  <c r="L251" i="5"/>
  <c r="I207" i="5"/>
  <c r="I291" i="5"/>
  <c r="F83" i="5"/>
  <c r="F125" i="5"/>
  <c r="F167" i="5"/>
  <c r="F251" i="5"/>
  <c r="F208" i="5"/>
  <c r="F292" i="5"/>
  <c r="L208" i="5"/>
  <c r="L207" i="5"/>
  <c r="L291" i="5"/>
  <c r="I82" i="5"/>
  <c r="I124" i="5"/>
  <c r="I166" i="5"/>
  <c r="I250" i="5"/>
  <c r="F207" i="5"/>
  <c r="F291" i="5"/>
  <c r="F208" i="4"/>
  <c r="F292" i="4" s="1"/>
  <c r="C126" i="4"/>
  <c r="C168" i="4"/>
  <c r="C252" i="4"/>
  <c r="C85" i="4"/>
  <c r="V39" i="4"/>
  <c r="F42" i="4"/>
  <c r="F83" i="4"/>
  <c r="F125" i="4"/>
  <c r="F167" i="4"/>
  <c r="F251" i="4"/>
  <c r="I210" i="4"/>
  <c r="I294" i="4" s="1"/>
  <c r="L210" i="4"/>
  <c r="L294" i="4" s="1"/>
  <c r="N294" i="4" s="1"/>
  <c r="O294" i="4" s="1"/>
  <c r="I127" i="4"/>
  <c r="I169" i="4"/>
  <c r="I253" i="4"/>
  <c r="L169" i="4"/>
  <c r="L253" i="4"/>
  <c r="L44" i="4"/>
  <c r="L86" i="4"/>
  <c r="L128" i="4"/>
  <c r="I86" i="4"/>
  <c r="L180" i="5"/>
  <c r="L264" i="5"/>
  <c r="I181" i="5"/>
  <c r="I265" i="5"/>
  <c r="C178" i="5"/>
  <c r="C262" i="5"/>
  <c r="L194" i="5"/>
  <c r="L278" i="5"/>
  <c r="F202" i="5"/>
  <c r="F286" i="5"/>
  <c r="F186" i="5"/>
  <c r="F270" i="5"/>
  <c r="I204" i="5"/>
  <c r="I288" i="5"/>
  <c r="C182" i="5"/>
  <c r="C266" i="5"/>
  <c r="I201" i="5"/>
  <c r="I285" i="5"/>
  <c r="F177" i="5"/>
  <c r="F261" i="5"/>
  <c r="C197" i="5"/>
  <c r="C281" i="5"/>
  <c r="C188" i="5"/>
  <c r="C272" i="5"/>
  <c r="F180" i="5"/>
  <c r="F264" i="5"/>
  <c r="F195" i="5"/>
  <c r="F279" i="5"/>
  <c r="L176" i="5"/>
  <c r="L260" i="5"/>
  <c r="C202" i="5"/>
  <c r="C286" i="5"/>
  <c r="C177" i="5"/>
  <c r="C261" i="5"/>
  <c r="C181" i="5"/>
  <c r="C265" i="5"/>
  <c r="C179" i="5"/>
  <c r="I191" i="5"/>
  <c r="I275" i="5"/>
  <c r="I177" i="5"/>
  <c r="I261" i="5"/>
  <c r="L197" i="5"/>
  <c r="L281" i="5"/>
  <c r="L203" i="5"/>
  <c r="L287" i="5"/>
  <c r="L187" i="5"/>
  <c r="L271" i="5"/>
  <c r="I198" i="5"/>
  <c r="I282" i="5"/>
  <c r="F190" i="5"/>
  <c r="F274" i="5"/>
  <c r="I199" i="5"/>
  <c r="I283" i="5"/>
  <c r="L177" i="5"/>
  <c r="L261" i="5"/>
  <c r="L186" i="5"/>
  <c r="L270" i="5"/>
  <c r="L179" i="5"/>
  <c r="L263" i="5"/>
  <c r="L182" i="5"/>
  <c r="L266" i="5"/>
  <c r="L193" i="5"/>
  <c r="L277" i="5"/>
  <c r="L178" i="5"/>
  <c r="L262" i="5"/>
  <c r="L204" i="5"/>
  <c r="L288" i="5"/>
  <c r="L292" i="5"/>
  <c r="L196" i="5"/>
  <c r="L280" i="5"/>
  <c r="L199" i="5"/>
  <c r="L283" i="5"/>
  <c r="I194" i="5"/>
  <c r="I278" i="5"/>
  <c r="I189" i="5"/>
  <c r="I273" i="5"/>
  <c r="I185" i="5"/>
  <c r="I269" i="5"/>
  <c r="I192" i="5"/>
  <c r="I203" i="5"/>
  <c r="I287" i="5"/>
  <c r="I178" i="5"/>
  <c r="I262" i="5"/>
  <c r="I195" i="5"/>
  <c r="I279" i="5"/>
  <c r="F181" i="5"/>
  <c r="F265" i="5"/>
  <c r="F205" i="5"/>
  <c r="F289" i="5"/>
  <c r="F189" i="5"/>
  <c r="F273" i="5"/>
  <c r="F187" i="5"/>
  <c r="F271" i="5"/>
  <c r="F194" i="5"/>
  <c r="F278" i="5"/>
  <c r="F200" i="5"/>
  <c r="F284" i="5"/>
  <c r="C194" i="5"/>
  <c r="C278" i="5"/>
  <c r="C185" i="5"/>
  <c r="C269" i="5"/>
  <c r="C200" i="5"/>
  <c r="C284" i="5"/>
  <c r="C187" i="5"/>
  <c r="C271" i="5"/>
  <c r="C263" i="5"/>
  <c r="L202" i="5"/>
  <c r="L286" i="5"/>
  <c r="L189" i="5"/>
  <c r="L273" i="5"/>
  <c r="F201" i="5"/>
  <c r="F285" i="5"/>
  <c r="C193" i="5"/>
  <c r="C277" i="5"/>
  <c r="F185" i="5"/>
  <c r="F269" i="5"/>
  <c r="I200" i="5"/>
  <c r="I284" i="5"/>
  <c r="F203" i="5"/>
  <c r="F287" i="5"/>
  <c r="C203" i="5"/>
  <c r="C287" i="5"/>
  <c r="C191" i="5"/>
  <c r="C275" i="5"/>
  <c r="C198" i="5"/>
  <c r="C282" i="5"/>
  <c r="C199" i="5"/>
  <c r="C283" i="5"/>
  <c r="S39" i="5"/>
  <c r="I122" i="5"/>
  <c r="I164" i="5"/>
  <c r="I248" i="5"/>
  <c r="C201" i="5"/>
  <c r="C285" i="5"/>
  <c r="L185" i="5"/>
  <c r="L269" i="5"/>
  <c r="C176" i="5"/>
  <c r="C260" i="5"/>
  <c r="I202" i="5"/>
  <c r="I286" i="5"/>
  <c r="L192" i="5"/>
  <c r="L276" i="5"/>
  <c r="C192" i="5"/>
  <c r="C276" i="5"/>
  <c r="L184" i="5"/>
  <c r="L268" i="5"/>
  <c r="I197" i="5"/>
  <c r="I281" i="5"/>
  <c r="F197" i="5"/>
  <c r="F281" i="5"/>
  <c r="I183" i="5"/>
  <c r="I267" i="5"/>
  <c r="C183" i="5"/>
  <c r="C267" i="5"/>
  <c r="I187" i="5"/>
  <c r="I271" i="5"/>
  <c r="N291" i="5"/>
  <c r="O291" i="5"/>
  <c r="L198" i="5"/>
  <c r="L282" i="5"/>
  <c r="F178" i="5"/>
  <c r="F262" i="5"/>
  <c r="L205" i="5"/>
  <c r="L289" i="5"/>
  <c r="C189" i="5"/>
  <c r="C273" i="5"/>
  <c r="L190" i="5"/>
  <c r="L274" i="5"/>
  <c r="C204" i="5"/>
  <c r="C288" i="5"/>
  <c r="I196" i="5"/>
  <c r="I280" i="5"/>
  <c r="I188" i="5"/>
  <c r="I272" i="5"/>
  <c r="L195" i="5"/>
  <c r="L279" i="5"/>
  <c r="C195" i="5"/>
  <c r="C279" i="5"/>
  <c r="I276" i="5"/>
  <c r="F179" i="5"/>
  <c r="F263" i="5"/>
  <c r="F198" i="5"/>
  <c r="F282" i="5"/>
  <c r="L122" i="5"/>
  <c r="L164" i="5"/>
  <c r="L248" i="5"/>
  <c r="C206" i="5"/>
  <c r="C290" i="5"/>
  <c r="I184" i="5"/>
  <c r="I268" i="5"/>
  <c r="C184" i="5"/>
  <c r="C268" i="5"/>
  <c r="C186" i="5"/>
  <c r="C270" i="5"/>
  <c r="L181" i="5"/>
  <c r="L265" i="5"/>
  <c r="L191" i="5"/>
  <c r="L275" i="5"/>
  <c r="C196" i="5"/>
  <c r="C280" i="5"/>
  <c r="F188" i="5"/>
  <c r="F272" i="5"/>
  <c r="V40" i="5"/>
  <c r="F43" i="5"/>
  <c r="F206" i="5"/>
  <c r="F290" i="5"/>
  <c r="I182" i="5"/>
  <c r="I266" i="5"/>
  <c r="L201" i="5"/>
  <c r="L285" i="5"/>
  <c r="I193" i="5"/>
  <c r="I277" i="5"/>
  <c r="I176" i="5"/>
  <c r="I260" i="5"/>
  <c r="F176" i="5"/>
  <c r="F260" i="5"/>
  <c r="L200" i="5"/>
  <c r="L284" i="5"/>
  <c r="F184" i="5"/>
  <c r="F268" i="5"/>
  <c r="I186" i="5"/>
  <c r="I270" i="5"/>
  <c r="L183" i="5"/>
  <c r="L267" i="5"/>
  <c r="I179" i="5"/>
  <c r="I263" i="5"/>
  <c r="F191" i="5"/>
  <c r="F275" i="5"/>
  <c r="I205" i="5"/>
  <c r="I289" i="5"/>
  <c r="C205" i="5"/>
  <c r="C289" i="5"/>
  <c r="I190" i="5"/>
  <c r="I274" i="5"/>
  <c r="C190" i="5"/>
  <c r="C274" i="5"/>
  <c r="F204" i="5"/>
  <c r="F288" i="5"/>
  <c r="F196" i="5"/>
  <c r="F280" i="5"/>
  <c r="L188" i="5"/>
  <c r="L272" i="5"/>
  <c r="I180" i="5"/>
  <c r="I264" i="5"/>
  <c r="C180" i="5"/>
  <c r="C264" i="5"/>
  <c r="F199" i="5"/>
  <c r="F283" i="5"/>
  <c r="I83" i="5"/>
  <c r="I125" i="5"/>
  <c r="I167" i="5"/>
  <c r="I251" i="5"/>
  <c r="L42" i="5"/>
  <c r="I208" i="5"/>
  <c r="I292" i="5"/>
  <c r="L209" i="5"/>
  <c r="L293" i="5"/>
  <c r="F209" i="5"/>
  <c r="F293" i="5"/>
  <c r="C210" i="4"/>
  <c r="C294" i="4" s="1"/>
  <c r="C127" i="4"/>
  <c r="C169" i="4"/>
  <c r="C253" i="4"/>
  <c r="F209" i="4"/>
  <c r="F293" i="4" s="1"/>
  <c r="F84" i="4"/>
  <c r="F126" i="4"/>
  <c r="F168" i="4"/>
  <c r="F252" i="4"/>
  <c r="C86" i="4"/>
  <c r="V40" i="4"/>
  <c r="F43" i="4"/>
  <c r="I211" i="4"/>
  <c r="I295" i="4"/>
  <c r="I128" i="4"/>
  <c r="I170" i="4"/>
  <c r="I254" i="4"/>
  <c r="L170" i="4"/>
  <c r="L254" i="4"/>
  <c r="L211" i="4"/>
  <c r="L295" i="4" s="1"/>
  <c r="L45" i="4"/>
  <c r="L87" i="4"/>
  <c r="L129" i="4"/>
  <c r="I87" i="4"/>
  <c r="I209" i="5"/>
  <c r="I293" i="5"/>
  <c r="N261" i="5"/>
  <c r="O261" i="5"/>
  <c r="N284" i="5"/>
  <c r="O284" i="5"/>
  <c r="S40" i="5"/>
  <c r="N278" i="5"/>
  <c r="O278" i="5"/>
  <c r="N269" i="5"/>
  <c r="O269" i="5"/>
  <c r="N286" i="5"/>
  <c r="O286" i="5"/>
  <c r="N262" i="5"/>
  <c r="O262" i="5"/>
  <c r="N279" i="5"/>
  <c r="O279" i="5"/>
  <c r="N265" i="5"/>
  <c r="O265" i="5"/>
  <c r="L206" i="5"/>
  <c r="L290" i="5"/>
  <c r="N270" i="5"/>
  <c r="O270" i="5"/>
  <c r="N263" i="5"/>
  <c r="O263" i="5"/>
  <c r="N281" i="5"/>
  <c r="O281" i="5"/>
  <c r="N293" i="5"/>
  <c r="O293" i="5"/>
  <c r="N272" i="5"/>
  <c r="O272" i="5"/>
  <c r="N271" i="5"/>
  <c r="O271" i="5"/>
  <c r="N275" i="5"/>
  <c r="O275" i="5"/>
  <c r="N288" i="5"/>
  <c r="O288" i="5"/>
  <c r="N287" i="5"/>
  <c r="O287" i="5"/>
  <c r="V41" i="5"/>
  <c r="F44" i="5"/>
  <c r="N260" i="5"/>
  <c r="N289" i="5"/>
  <c r="O289" i="5"/>
  <c r="N280" i="5"/>
  <c r="O280" i="5"/>
  <c r="N268" i="5"/>
  <c r="O268" i="5"/>
  <c r="N277" i="5"/>
  <c r="O277" i="5"/>
  <c r="N264" i="5"/>
  <c r="O264" i="5"/>
  <c r="C84" i="5"/>
  <c r="C126" i="5"/>
  <c r="C168" i="5"/>
  <c r="C252" i="5"/>
  <c r="N285" i="5"/>
  <c r="O285" i="5"/>
  <c r="N283" i="5"/>
  <c r="O283" i="5"/>
  <c r="N276" i="5"/>
  <c r="O276" i="5"/>
  <c r="N274" i="5"/>
  <c r="O274" i="5"/>
  <c r="N266" i="5"/>
  <c r="O266" i="5"/>
  <c r="C85" i="5"/>
  <c r="C127" i="5"/>
  <c r="C169" i="5"/>
  <c r="C253" i="5"/>
  <c r="N273" i="5"/>
  <c r="O273" i="5"/>
  <c r="N292" i="5"/>
  <c r="O292" i="5"/>
  <c r="N267" i="5"/>
  <c r="O267" i="5"/>
  <c r="I206" i="5"/>
  <c r="I290" i="5"/>
  <c r="N282" i="5"/>
  <c r="O282" i="5"/>
  <c r="L84" i="5"/>
  <c r="L126" i="5"/>
  <c r="L168" i="5"/>
  <c r="L252" i="5"/>
  <c r="L43" i="5"/>
  <c r="I84" i="5"/>
  <c r="I126" i="5"/>
  <c r="I168" i="5"/>
  <c r="I252" i="5"/>
  <c r="F84" i="5"/>
  <c r="F126" i="5"/>
  <c r="F168" i="5"/>
  <c r="F252" i="5"/>
  <c r="F210" i="4"/>
  <c r="F294" i="4" s="1"/>
  <c r="C128" i="4"/>
  <c r="C170" i="4"/>
  <c r="C254" i="4"/>
  <c r="C211" i="4"/>
  <c r="C295" i="4" s="1"/>
  <c r="C87" i="4"/>
  <c r="V41" i="4"/>
  <c r="F44" i="4"/>
  <c r="F85" i="4"/>
  <c r="F127" i="4"/>
  <c r="F169" i="4"/>
  <c r="F253" i="4"/>
  <c r="L212" i="4"/>
  <c r="L296" i="4"/>
  <c r="I212" i="4"/>
  <c r="I296" i="4"/>
  <c r="I88" i="4"/>
  <c r="L46" i="4"/>
  <c r="L88" i="4"/>
  <c r="L130" i="4"/>
  <c r="I129" i="4"/>
  <c r="I171" i="4"/>
  <c r="I255" i="4"/>
  <c r="L171" i="4"/>
  <c r="L255" i="4"/>
  <c r="N290" i="5"/>
  <c r="O290" i="5"/>
  <c r="S41" i="5"/>
  <c r="C86" i="5"/>
  <c r="C128" i="5"/>
  <c r="C170" i="5"/>
  <c r="C254" i="5"/>
  <c r="O260" i="5"/>
  <c r="L210" i="5"/>
  <c r="L294" i="5"/>
  <c r="V42" i="5"/>
  <c r="F45" i="5"/>
  <c r="C210" i="5"/>
  <c r="C294" i="5"/>
  <c r="C211" i="5"/>
  <c r="C295" i="5"/>
  <c r="I210" i="5"/>
  <c r="I294" i="5"/>
  <c r="F210" i="5"/>
  <c r="F294" i="5"/>
  <c r="L44" i="5"/>
  <c r="L85" i="5"/>
  <c r="L127" i="5"/>
  <c r="L169" i="5"/>
  <c r="L253" i="5"/>
  <c r="F85" i="5"/>
  <c r="F127" i="5"/>
  <c r="F169" i="5"/>
  <c r="F253" i="5"/>
  <c r="I85" i="5"/>
  <c r="I127" i="5"/>
  <c r="I169" i="5"/>
  <c r="I253" i="5"/>
  <c r="C129" i="4"/>
  <c r="C171" i="4"/>
  <c r="C255" i="4"/>
  <c r="C212" i="4"/>
  <c r="C296" i="4" s="1"/>
  <c r="F211" i="4"/>
  <c r="F295" i="4" s="1"/>
  <c r="F86" i="4"/>
  <c r="F128" i="4"/>
  <c r="F170" i="4"/>
  <c r="F254" i="4"/>
  <c r="C88" i="4"/>
  <c r="V42" i="4"/>
  <c r="F45" i="4"/>
  <c r="I89" i="4"/>
  <c r="L47" i="4"/>
  <c r="L89" i="4"/>
  <c r="L131" i="4"/>
  <c r="I130" i="4"/>
  <c r="I172" i="4"/>
  <c r="I256" i="4"/>
  <c r="L213" i="4"/>
  <c r="L297" i="4" s="1"/>
  <c r="I213" i="4"/>
  <c r="I297" i="4" s="1"/>
  <c r="L172" i="4"/>
  <c r="L256" i="4"/>
  <c r="S42" i="5"/>
  <c r="C87" i="5"/>
  <c r="C129" i="5"/>
  <c r="C171" i="5"/>
  <c r="C255" i="5"/>
  <c r="C212" i="5"/>
  <c r="C296" i="5"/>
  <c r="V43" i="5"/>
  <c r="F46" i="5"/>
  <c r="N294" i="5"/>
  <c r="O294" i="5"/>
  <c r="I211" i="5"/>
  <c r="I295" i="5"/>
  <c r="S43" i="5"/>
  <c r="L86" i="5"/>
  <c r="L128" i="5"/>
  <c r="L170" i="5"/>
  <c r="L254" i="5"/>
  <c r="L211" i="5"/>
  <c r="L295" i="5"/>
  <c r="I86" i="5"/>
  <c r="I128" i="5"/>
  <c r="I170" i="5"/>
  <c r="I254" i="5"/>
  <c r="F211" i="5"/>
  <c r="F295" i="5"/>
  <c r="L45" i="5"/>
  <c r="L87" i="5"/>
  <c r="L129" i="5"/>
  <c r="L171" i="5"/>
  <c r="L255" i="5"/>
  <c r="F86" i="5"/>
  <c r="F128" i="5"/>
  <c r="F170" i="5"/>
  <c r="F254" i="5"/>
  <c r="C213" i="4"/>
  <c r="C297" i="4" s="1"/>
  <c r="F212" i="4"/>
  <c r="F296" i="4" s="1"/>
  <c r="C130" i="4"/>
  <c r="C172" i="4"/>
  <c r="C256" i="4"/>
  <c r="C89" i="4"/>
  <c r="V43" i="4"/>
  <c r="F46" i="4"/>
  <c r="F87" i="4"/>
  <c r="F129" i="4"/>
  <c r="F171" i="4"/>
  <c r="F255" i="4"/>
  <c r="L214" i="4"/>
  <c r="L298" i="4" s="1"/>
  <c r="I214" i="4"/>
  <c r="I298" i="4" s="1"/>
  <c r="I90" i="4"/>
  <c r="L48" i="4"/>
  <c r="L90" i="4"/>
  <c r="L132" i="4"/>
  <c r="L173" i="4"/>
  <c r="L257" i="4"/>
  <c r="I131" i="4"/>
  <c r="I173" i="4"/>
  <c r="I257" i="4"/>
  <c r="C213" i="5"/>
  <c r="C297" i="5"/>
  <c r="N295" i="5"/>
  <c r="O295" i="5"/>
  <c r="V44" i="5"/>
  <c r="F47" i="5"/>
  <c r="C88" i="5"/>
  <c r="C130" i="5"/>
  <c r="C172" i="5"/>
  <c r="C256" i="5"/>
  <c r="L212" i="5"/>
  <c r="L296" i="5"/>
  <c r="L213" i="5"/>
  <c r="L297" i="5"/>
  <c r="L46" i="5"/>
  <c r="I87" i="5"/>
  <c r="I129" i="5"/>
  <c r="I171" i="5"/>
  <c r="I255" i="5"/>
  <c r="F212" i="5"/>
  <c r="F296" i="5"/>
  <c r="F88" i="5"/>
  <c r="F130" i="5"/>
  <c r="F172" i="5"/>
  <c r="F256" i="5"/>
  <c r="I212" i="5"/>
  <c r="I296" i="5"/>
  <c r="F87" i="5"/>
  <c r="F129" i="5"/>
  <c r="F171" i="5"/>
  <c r="F255" i="5"/>
  <c r="C214" i="4"/>
  <c r="C298" i="4" s="1"/>
  <c r="C131" i="4"/>
  <c r="C173" i="4"/>
  <c r="C257" i="4"/>
  <c r="F213" i="4"/>
  <c r="F297" i="4" s="1"/>
  <c r="I215" i="4"/>
  <c r="I299" i="4" s="1"/>
  <c r="F88" i="4"/>
  <c r="F130" i="4"/>
  <c r="F172" i="4"/>
  <c r="F256" i="4"/>
  <c r="C90" i="4"/>
  <c r="V44" i="4"/>
  <c r="F47" i="4"/>
  <c r="L174" i="4"/>
  <c r="L258" i="4"/>
  <c r="L215" i="4"/>
  <c r="L299" i="4" s="1"/>
  <c r="I132" i="4"/>
  <c r="I174" i="4"/>
  <c r="I258" i="4"/>
  <c r="S44" i="5"/>
  <c r="N296" i="5"/>
  <c r="O296" i="5"/>
  <c r="V45" i="5"/>
  <c r="F48" i="5"/>
  <c r="C89" i="5"/>
  <c r="C131" i="5"/>
  <c r="C173" i="5"/>
  <c r="C257" i="5"/>
  <c r="C214" i="5"/>
  <c r="C298" i="5"/>
  <c r="L88" i="5"/>
  <c r="L130" i="5"/>
  <c r="L172" i="5"/>
  <c r="L256" i="5"/>
  <c r="L47" i="5"/>
  <c r="F213" i="5"/>
  <c r="F297" i="5"/>
  <c r="I88" i="5"/>
  <c r="I130" i="5"/>
  <c r="I172" i="5"/>
  <c r="I256" i="5"/>
  <c r="I213" i="5"/>
  <c r="I297" i="5"/>
  <c r="F89" i="5"/>
  <c r="F131" i="5"/>
  <c r="F173" i="5"/>
  <c r="F257" i="5"/>
  <c r="F214" i="5"/>
  <c r="F298" i="5"/>
  <c r="C132" i="4"/>
  <c r="C174" i="4"/>
  <c r="C258" i="4"/>
  <c r="C215" i="4"/>
  <c r="C299" i="4" s="1"/>
  <c r="F214" i="4"/>
  <c r="F298" i="4" s="1"/>
  <c r="V45" i="4"/>
  <c r="F48" i="4"/>
  <c r="F89" i="4"/>
  <c r="F131" i="4"/>
  <c r="F173" i="4"/>
  <c r="F257" i="4"/>
  <c r="L216" i="4"/>
  <c r="L300" i="4" s="1"/>
  <c r="I216" i="4"/>
  <c r="I300" i="4" s="1"/>
  <c r="N297" i="5"/>
  <c r="I214" i="5"/>
  <c r="I298" i="5"/>
  <c r="C215" i="5"/>
  <c r="C299" i="5"/>
  <c r="S45" i="5"/>
  <c r="C90" i="5"/>
  <c r="C132" i="5"/>
  <c r="C174" i="5"/>
  <c r="C258" i="5"/>
  <c r="L214" i="5"/>
  <c r="L298" i="5"/>
  <c r="O297" i="5"/>
  <c r="L89" i="5"/>
  <c r="L131" i="5"/>
  <c r="L173" i="5"/>
  <c r="L257" i="5"/>
  <c r="I89" i="5"/>
  <c r="I131" i="5"/>
  <c r="I173" i="5"/>
  <c r="I257" i="5"/>
  <c r="L215" i="5"/>
  <c r="F215" i="5"/>
  <c r="F299" i="5"/>
  <c r="L48" i="5"/>
  <c r="C216" i="4"/>
  <c r="C300" i="4" s="1"/>
  <c r="F90" i="4"/>
  <c r="F132" i="4"/>
  <c r="F174" i="4"/>
  <c r="F258" i="4"/>
  <c r="F215" i="4"/>
  <c r="F299" i="4" s="1"/>
  <c r="F90" i="5"/>
  <c r="F132" i="5"/>
  <c r="F174" i="5"/>
  <c r="F258" i="5"/>
  <c r="L90" i="5"/>
  <c r="L132" i="5"/>
  <c r="L174" i="5"/>
  <c r="L258" i="5"/>
  <c r="L299" i="5"/>
  <c r="N298" i="5"/>
  <c r="O298" i="5"/>
  <c r="C216" i="5"/>
  <c r="C300" i="5"/>
  <c r="I90" i="5"/>
  <c r="I132" i="5"/>
  <c r="I174" i="5"/>
  <c r="I258" i="5"/>
  <c r="I215" i="5"/>
  <c r="I299" i="5"/>
  <c r="L216" i="5"/>
  <c r="F216" i="4"/>
  <c r="F300" i="4" s="1"/>
  <c r="F216" i="5"/>
  <c r="F300" i="5"/>
  <c r="L300" i="5"/>
  <c r="I216" i="5"/>
  <c r="I300" i="5"/>
  <c r="N299" i="5"/>
  <c r="O299" i="5"/>
  <c r="N300" i="5"/>
  <c r="Q260" i="5"/>
  <c r="O300" i="5"/>
  <c r="M52" i="1"/>
  <c r="J52" i="1"/>
  <c r="Q52" i="1"/>
  <c r="N52" i="1"/>
  <c r="I52" i="1"/>
  <c r="K52" i="1"/>
  <c r="L52" i="1"/>
  <c r="O9" i="1"/>
  <c r="O52" i="1"/>
  <c r="O32" i="1"/>
  <c r="P52" i="1"/>
  <c r="L32" i="1"/>
  <c r="J65" i="1"/>
  <c r="H65" i="1"/>
  <c r="E65" i="1"/>
  <c r="E52" i="1"/>
  <c r="G52" i="1"/>
  <c r="B52" i="1"/>
  <c r="E68" i="1"/>
  <c r="B65" i="1"/>
  <c r="E66" i="1"/>
  <c r="H66" i="1"/>
  <c r="J69" i="1"/>
  <c r="J73" i="1"/>
  <c r="J74" i="1"/>
  <c r="B68" i="1"/>
  <c r="E69" i="1"/>
  <c r="E73" i="1"/>
  <c r="E74" i="1"/>
  <c r="H69" i="1"/>
  <c r="H73" i="1"/>
  <c r="H74" i="1"/>
  <c r="E67" i="1"/>
  <c r="B69" i="1"/>
  <c r="B73" i="1"/>
  <c r="J68" i="1"/>
  <c r="H68" i="1"/>
  <c r="B67" i="1"/>
  <c r="B74" i="1"/>
  <c r="J66" i="1"/>
  <c r="J67" i="1"/>
  <c r="H67" i="1"/>
  <c r="B69" i="3"/>
  <c r="J69" i="3"/>
  <c r="E69" i="3"/>
  <c r="B69" i="2"/>
  <c r="H69" i="3"/>
  <c r="B67" i="3"/>
  <c r="J69" i="2"/>
  <c r="E67" i="3"/>
  <c r="H69" i="2"/>
  <c r="B67" i="2"/>
  <c r="J67" i="3"/>
  <c r="E69" i="2"/>
  <c r="H67" i="3"/>
  <c r="E70" i="3"/>
  <c r="E74" i="3"/>
  <c r="E75" i="3"/>
  <c r="H70" i="3"/>
  <c r="H74" i="3"/>
  <c r="H75" i="3"/>
  <c r="B70" i="2"/>
  <c r="J70" i="3"/>
  <c r="J74" i="3"/>
  <c r="J75" i="3"/>
  <c r="B70" i="3"/>
  <c r="B74" i="3"/>
  <c r="B75" i="3"/>
  <c r="H67" i="2"/>
  <c r="J68" i="3"/>
  <c r="E67" i="2"/>
  <c r="J67" i="2"/>
  <c r="H68" i="3"/>
  <c r="B68" i="3"/>
  <c r="B68" i="2"/>
  <c r="E68" i="3"/>
  <c r="J70" i="2"/>
  <c r="J74" i="2"/>
  <c r="J75" i="2"/>
  <c r="H70" i="2"/>
  <c r="H74" i="2"/>
  <c r="H75" i="2"/>
  <c r="E70" i="2"/>
  <c r="E74" i="2"/>
  <c r="E75" i="2"/>
  <c r="B74" i="2"/>
  <c r="B75" i="2"/>
  <c r="H68" i="2"/>
  <c r="J68" i="2"/>
  <c r="E68" i="2"/>
  <c r="B76" i="3"/>
  <c r="I76" i="3"/>
  <c r="B76" i="2"/>
  <c r="I76" i="2"/>
  <c r="B75" i="1"/>
  <c r="I75" i="1"/>
  <c r="N298" i="4" l="1"/>
  <c r="O298" i="4" s="1"/>
  <c r="N278" i="4"/>
  <c r="O278" i="4" s="1"/>
  <c r="N283" i="4"/>
  <c r="O283" i="4" s="1"/>
  <c r="N274" i="4"/>
  <c r="O274" i="4" s="1"/>
  <c r="N271" i="4"/>
  <c r="O271" i="4" s="1"/>
  <c r="N268" i="4"/>
  <c r="O268" i="4" s="1"/>
  <c r="N266" i="4"/>
  <c r="O266" i="4" s="1"/>
  <c r="N263" i="4"/>
  <c r="O263" i="4" s="1"/>
  <c r="N291" i="4"/>
  <c r="O291" i="4" s="1"/>
  <c r="N289" i="4"/>
  <c r="O289" i="4" s="1"/>
  <c r="N288" i="4"/>
  <c r="O288" i="4" s="1"/>
  <c r="N279" i="4"/>
  <c r="O279" i="4" s="1"/>
  <c r="N264" i="4"/>
  <c r="O264" i="4" s="1"/>
  <c r="N286" i="4"/>
  <c r="O286" i="4" s="1"/>
  <c r="N280" i="4"/>
  <c r="O280" i="4" s="1"/>
  <c r="N290" i="4"/>
  <c r="O290" i="4" s="1"/>
  <c r="N287" i="4"/>
  <c r="O287" i="4" s="1"/>
  <c r="N284" i="4"/>
  <c r="O284" i="4" s="1"/>
  <c r="N270" i="4"/>
  <c r="O270" i="4" s="1"/>
  <c r="N277" i="4"/>
  <c r="O277" i="4" s="1"/>
  <c r="N299" i="4"/>
  <c r="O299" i="4" s="1"/>
  <c r="N297" i="4"/>
  <c r="O297" i="4" s="1"/>
  <c r="N293" i="4"/>
  <c r="O293" i="4" s="1"/>
  <c r="N292" i="4"/>
  <c r="O292" i="4" s="1"/>
  <c r="N265" i="4"/>
  <c r="O265" i="4" s="1"/>
  <c r="L218" i="4"/>
  <c r="L176" i="4"/>
  <c r="L260" i="4" s="1"/>
  <c r="I176" i="4"/>
  <c r="I260" i="4" s="1"/>
  <c r="I218" i="4"/>
  <c r="N296" i="4"/>
  <c r="O296" i="4" s="1"/>
  <c r="N295" i="4"/>
  <c r="O295" i="4" s="1"/>
  <c r="N285" i="4"/>
  <c r="O285" i="4" s="1"/>
  <c r="N273" i="4"/>
  <c r="O273" i="4" s="1"/>
  <c r="N262" i="4"/>
  <c r="O262" i="4" s="1"/>
  <c r="N300" i="4"/>
  <c r="O300" i="4" s="1"/>
  <c r="N281" i="4"/>
  <c r="O281" i="4" s="1"/>
  <c r="N276" i="4"/>
  <c r="O276" i="4" s="1"/>
  <c r="N275" i="4"/>
  <c r="O275" i="4" s="1"/>
  <c r="N269" i="4"/>
  <c r="O269" i="4" s="1"/>
  <c r="N267" i="4"/>
  <c r="O267" i="4" s="1"/>
  <c r="N261" i="4"/>
  <c r="O261" i="4" s="1"/>
  <c r="F92" i="4"/>
  <c r="F134" i="4" s="1"/>
  <c r="F218" i="4" s="1"/>
  <c r="F176" i="4"/>
  <c r="F260" i="4" s="1"/>
  <c r="C176" i="4"/>
  <c r="C260" i="4" s="1"/>
  <c r="N260" i="4" l="1"/>
  <c r="O260" i="4" l="1"/>
  <c r="Q260" i="4"/>
</calcChain>
</file>

<file path=xl/sharedStrings.xml><?xml version="1.0" encoding="utf-8"?>
<sst xmlns="http://purl.oclc.org/ooxml/spreadsheetml/main" count="522" uniqueCount="133">
  <si>
    <t>INPUT
WORKSHEET</t>
  </si>
  <si>
    <t>NB</t>
  </si>
  <si>
    <t>SB</t>
  </si>
  <si>
    <t>WB</t>
  </si>
  <si>
    <t>EB</t>
  </si>
  <si>
    <t>LT</t>
  </si>
  <si>
    <t>TH</t>
  </si>
  <si>
    <t>RT</t>
  </si>
  <si>
    <t>FLOW [vph]</t>
  </si>
  <si>
    <t>HV [%]</t>
  </si>
  <si>
    <t>PHF</t>
  </si>
  <si>
    <t>GRADE [%]</t>
  </si>
  <si>
    <t>START UP LOST TIME [s]</t>
  </si>
  <si>
    <t>clearance time (lC)</t>
  </si>
  <si>
    <t>LOST TIME [s]</t>
  </si>
  <si>
    <t>ARRIVAL TYPE</t>
  </si>
  <si>
    <t>PEDESTRIAN FLOW [p/h]</t>
  </si>
  <si>
    <t>BICYLCE FLOW [b/h]</t>
  </si>
  <si>
    <t>PARKING</t>
  </si>
  <si>
    <t>N</t>
  </si>
  <si>
    <t>PARKING MANEUVERS [m/h]</t>
  </si>
  <si>
    <t>BUS STOPPING</t>
  </si>
  <si>
    <t>NOT NEAR THE JUNCTION</t>
  </si>
  <si>
    <t>PEDESTRIAN TIMING [s]</t>
  </si>
  <si>
    <t>PEDESTRIANS/CYCLE</t>
  </si>
  <si>
    <t>PHASES</t>
  </si>
  <si>
    <t>GREEN [s]</t>
  </si>
  <si>
    <t>YELLOW [s]</t>
  </si>
  <si>
    <t>RED [s]</t>
  </si>
  <si>
    <t>CYCLE [s]</t>
  </si>
  <si>
    <t>ET</t>
  </si>
  <si>
    <t>ANALYSIS DURATION, T</t>
  </si>
  <si>
    <t>SATURATION ADJUSTMENT</t>
  </si>
  <si>
    <t>ADJUSTED FLOW RATE [vph]</t>
  </si>
  <si>
    <t>ADJUSTED FLOW RATE LG [vph]</t>
  </si>
  <si>
    <t>LT/RT PROPORTION</t>
  </si>
  <si>
    <t>BASE SATURATION FLOW [vph]</t>
  </si>
  <si>
    <t>NUMBER OF LANES</t>
  </si>
  <si>
    <t>WIDTH OF LANES [m]</t>
  </si>
  <si>
    <t>LANE WIDTH ADJUSTMENT</t>
  </si>
  <si>
    <t>HEAVY VEHICLES ADJUSTMENT</t>
  </si>
  <si>
    <t>GRADE ADJUSTMENT</t>
  </si>
  <si>
    <t>PARKING ADJ. FACT. fp</t>
  </si>
  <si>
    <t>BUS BLOCKAGE ADJ.FACT. fbb</t>
  </si>
  <si>
    <t>AREA ADJUSTMENT</t>
  </si>
  <si>
    <t>LANE UTILIZATION ADJUSTMENT</t>
  </si>
  <si>
    <t>LEFT TURN ADJUSTMENT</t>
  </si>
  <si>
    <t>RIGHT TURN ADJUSTMENT</t>
  </si>
  <si>
    <t>LT PED/BIC ADJUSTMENT</t>
  </si>
  <si>
    <t>RT PED/BIC ADJUSTMENT</t>
  </si>
  <si>
    <t>ADJUSTED SATURATION FLOW</t>
  </si>
  <si>
    <t>CAPACITY ANALYSIS</t>
  </si>
  <si>
    <t>PHASE NUMBER</t>
  </si>
  <si>
    <t>PHASE</t>
  </si>
  <si>
    <t>ADJUSTED FLOW RATE [veh/h]</t>
  </si>
  <si>
    <t>ADJUSTED SATURATION FLOW [veh/h]</t>
  </si>
  <si>
    <t>EFFECTIVE GREEN TIME [s]</t>
  </si>
  <si>
    <t>GREEN RATIO</t>
  </si>
  <si>
    <t>LANE GROUP CAPACITY</t>
  </si>
  <si>
    <t>v/c RATIO</t>
  </si>
  <si>
    <t>SATURATION DEGREE (Y)</t>
  </si>
  <si>
    <t>CRITICAL MOVEMENT</t>
  </si>
  <si>
    <t>TOTAL LOST TIME/CYCLE [s]</t>
  </si>
  <si>
    <t>LEVEL OF SERVICE</t>
  </si>
  <si>
    <t xml:space="preserve"> </t>
  </si>
  <si>
    <t>DIRECTION</t>
  </si>
  <si>
    <t>UNIFORM DELAY d1</t>
  </si>
  <si>
    <t>k</t>
  </si>
  <si>
    <t>INCREMENTAL DELAY d2</t>
  </si>
  <si>
    <t>PROGRESSION ADJ. FACTOR, PF</t>
  </si>
  <si>
    <t>Lane group delay(d)</t>
  </si>
  <si>
    <t>LOS</t>
  </si>
  <si>
    <t>INTERSECTION DELAY</t>
  </si>
  <si>
    <t>MINIMUM CYCLE LENGTH, Cmin</t>
  </si>
  <si>
    <t>MINIMUM EFFECTIVE GREEN TIME</t>
  </si>
  <si>
    <t>ACT.GREEN</t>
  </si>
  <si>
    <t>g1</t>
  </si>
  <si>
    <t>g2</t>
  </si>
  <si>
    <t>g3</t>
  </si>
  <si>
    <t>OPTIMUM CYCLE LENGTH</t>
  </si>
  <si>
    <t>Phase 1</t>
  </si>
  <si>
    <t>#</t>
  </si>
  <si>
    <t>C</t>
  </si>
  <si>
    <t>G1</t>
  </si>
  <si>
    <t>G2</t>
  </si>
  <si>
    <t>G3</t>
  </si>
  <si>
    <t>v</t>
  </si>
  <si>
    <t>total</t>
  </si>
  <si>
    <t>s</t>
  </si>
  <si>
    <t>G</t>
  </si>
  <si>
    <t>g1,2</t>
  </si>
  <si>
    <t>g1/g2</t>
  </si>
  <si>
    <t>Y</t>
  </si>
  <si>
    <t>R</t>
  </si>
  <si>
    <t>Phase 2</t>
  </si>
  <si>
    <t>tL</t>
  </si>
  <si>
    <t>K</t>
  </si>
  <si>
    <t>Phase 3</t>
  </si>
  <si>
    <t>G1/G2</t>
  </si>
  <si>
    <t>G2/G3</t>
  </si>
  <si>
    <t>g/C</t>
  </si>
  <si>
    <t>c=s*g/C</t>
  </si>
  <si>
    <t>X=V/c</t>
  </si>
  <si>
    <t>d1</t>
  </si>
  <si>
    <t>d2</t>
  </si>
  <si>
    <t>d</t>
  </si>
  <si>
    <t>da</t>
  </si>
  <si>
    <t>min</t>
  </si>
  <si>
    <t>g1/C</t>
  </si>
  <si>
    <t>g2/C</t>
  </si>
  <si>
    <t>g</t>
  </si>
  <si>
    <t>c</t>
  </si>
  <si>
    <t xml:space="preserve">Current situation </t>
  </si>
  <si>
    <t>C min</t>
  </si>
  <si>
    <t>C opt.</t>
  </si>
  <si>
    <t>C fixed</t>
  </si>
  <si>
    <t>G1/G2 fixed</t>
  </si>
  <si>
    <t>Current situation</t>
  </si>
  <si>
    <t>optimum optimized method</t>
  </si>
  <si>
    <t>Delay</t>
  </si>
  <si>
    <t>F</t>
  </si>
  <si>
    <t>D</t>
  </si>
  <si>
    <t xml:space="preserve">Intersection 1 </t>
  </si>
  <si>
    <t>Intersection 2</t>
  </si>
  <si>
    <t>Intersection 3</t>
  </si>
  <si>
    <t>Intersection 4</t>
  </si>
  <si>
    <t>Intersection 5</t>
  </si>
  <si>
    <t>Intersection 6</t>
  </si>
  <si>
    <r>
      <t>1-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Current Situation</t>
    </r>
  </si>
  <si>
    <r>
      <t>2-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Cmin</t>
    </r>
  </si>
  <si>
    <r>
      <t>3-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Copt</t>
    </r>
  </si>
  <si>
    <r>
      <t>4-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 fixed</t>
    </r>
  </si>
  <si>
    <r>
      <t>5-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G1/G2 Fixed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</si>
</sst>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0]General"/>
    <numFmt numFmtId="165" formatCode="[$-410]0.00"/>
    <numFmt numFmtId="166" formatCode="0.0"/>
    <numFmt numFmtId="167" formatCode="[$-410]0"/>
    <numFmt numFmtId="168" formatCode="0.000"/>
    <numFmt numFmtId="169" formatCode="0.00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7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</fills>
  <borders count="25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/>
      <bottom/>
      <diagonal/>
    </border>
    <border>
      <start/>
      <end/>
      <top style="thin">
        <color rgb="FF000000"/>
      </top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medium">
        <color auto="1"/>
      </start>
      <end style="thin">
        <color auto="1"/>
      </end>
      <top style="dotted">
        <color auto="1"/>
      </top>
      <bottom style="dotted">
        <color auto="1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/>
      <bottom style="thin">
        <color rgb="FF000000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164" fontId="1" fillId="0" borderId="0" applyBorder="0" applyProtection="0"/>
    <xf numFmtId="0" fontId="9" fillId="10" borderId="0" applyNumberFormat="0" applyBorder="0" applyAlignment="0" applyProtection="0"/>
    <xf numFmtId="0" fontId="12" fillId="11" borderId="24" applyNumberFormat="0" applyAlignment="0" applyProtection="0"/>
    <xf numFmtId="0" fontId="10" fillId="12" borderId="0" applyNumberFormat="0" applyBorder="0" applyAlignment="0" applyProtection="0"/>
  </cellStyleXfs>
  <cellXfs count="191">
    <xf numFmtId="0" fontId="0" fillId="0" borderId="0" xfId="0"/>
    <xf numFmtId="164" fontId="1" fillId="0" borderId="4" xfId="1" applyFont="1" applyFill="1" applyBorder="1" applyAlignment="1">
      <alignment horizontal="center" vertical="center"/>
    </xf>
    <xf numFmtId="164" fontId="1" fillId="0" borderId="5" xfId="1" applyFont="1" applyFill="1" applyBorder="1" applyAlignment="1">
      <alignment horizontal="center" vertical="center"/>
    </xf>
    <xf numFmtId="164" fontId="1" fillId="0" borderId="0" xfId="1" applyFont="1" applyFill="1" applyAlignment="1">
      <alignment horizontal="center" vertical="center"/>
    </xf>
    <xf numFmtId="166" fontId="1" fillId="0" borderId="0" xfId="1" applyNumberFormat="1" applyFont="1" applyFill="1" applyAlignment="1">
      <alignment horizontal="center" vertical="center"/>
    </xf>
    <xf numFmtId="164" fontId="1" fillId="0" borderId="0" xfId="1" applyFont="1" applyFill="1" applyAlignment="1">
      <alignment horizontal="left" vertical="center"/>
    </xf>
    <xf numFmtId="164" fontId="2" fillId="2" borderId="2" xfId="1" applyFont="1" applyFill="1" applyBorder="1" applyAlignment="1">
      <alignment horizontal="center" vertical="center"/>
    </xf>
    <xf numFmtId="165" fontId="1" fillId="0" borderId="0" xfId="1" applyNumberFormat="1" applyFont="1" applyFill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1" fillId="0" borderId="0" xfId="1" applyFont="1" applyFill="1" applyBorder="1" applyAlignment="1">
      <alignment horizontal="center" vertical="center"/>
    </xf>
    <xf numFmtId="167" fontId="1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2" fontId="4" fillId="0" borderId="17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168" fontId="6" fillId="8" borderId="17" xfId="0" applyNumberFormat="1" applyFont="1" applyFill="1" applyBorder="1" applyAlignment="1">
      <alignment horizontal="center" vertical="center"/>
    </xf>
    <xf numFmtId="2" fontId="6" fillId="8" borderId="17" xfId="0" applyNumberFormat="1" applyFont="1" applyFill="1" applyBorder="1" applyAlignment="1">
      <alignment horizontal="center" vertical="center"/>
    </xf>
    <xf numFmtId="2" fontId="5" fillId="8" borderId="17" xfId="0" applyNumberFormat="1" applyFont="1" applyFill="1" applyBorder="1" applyAlignment="1">
      <alignment horizontal="center" vertical="center"/>
    </xf>
    <xf numFmtId="168" fontId="5" fillId="8" borderId="17" xfId="0" applyNumberFormat="1" applyFont="1" applyFill="1" applyBorder="1" applyAlignment="1">
      <alignment horizontal="center" vertical="center"/>
    </xf>
    <xf numFmtId="166" fontId="5" fillId="8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 applyBorder="1"/>
    <xf numFmtId="0" fontId="10" fillId="0" borderId="0" xfId="0" applyFont="1"/>
    <xf numFmtId="164" fontId="3" fillId="0" borderId="4" xfId="1" applyFont="1" applyFill="1" applyBorder="1" applyAlignment="1">
      <alignment horizontal="center" vertical="center"/>
    </xf>
    <xf numFmtId="164" fontId="3" fillId="0" borderId="5" xfId="1" applyFont="1" applyFill="1" applyBorder="1" applyAlignment="1">
      <alignment horizontal="center" vertical="center"/>
    </xf>
    <xf numFmtId="164" fontId="3" fillId="0" borderId="0" xfId="1" applyFont="1" applyFill="1" applyBorder="1" applyAlignment="1">
      <alignment horizontal="center" vertical="center"/>
    </xf>
    <xf numFmtId="164" fontId="3" fillId="0" borderId="0" xfId="1" applyFont="1" applyFill="1" applyAlignment="1">
      <alignment horizontal="center" vertical="center"/>
    </xf>
    <xf numFmtId="166" fontId="3" fillId="0" borderId="0" xfId="1" applyNumberFormat="1" applyFont="1" applyFill="1" applyAlignment="1">
      <alignment horizontal="center" vertical="center"/>
    </xf>
    <xf numFmtId="164" fontId="11" fillId="2" borderId="1" xfId="1" applyFont="1" applyFill="1" applyBorder="1" applyAlignment="1">
      <alignment horizontal="center" vertical="center"/>
    </xf>
    <xf numFmtId="164" fontId="3" fillId="0" borderId="0" xfId="1" applyFont="1" applyFill="1" applyAlignment="1">
      <alignment horizontal="left" vertical="center"/>
    </xf>
    <xf numFmtId="164" fontId="11" fillId="2" borderId="2" xfId="1" applyFont="1" applyFill="1" applyBorder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/>
    <xf numFmtId="0" fontId="9" fillId="10" borderId="0" xfId="2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8" fillId="4" borderId="14" xfId="0" applyFont="1" applyFill="1" applyBorder="1" applyAlignment="1">
      <alignment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" fontId="0" fillId="0" borderId="17" xfId="0" applyNumberFormat="1" applyFont="1" applyBorder="1" applyAlignment="1">
      <alignment horizontal="center" vertical="center"/>
    </xf>
    <xf numFmtId="1" fontId="0" fillId="0" borderId="17" xfId="0" applyNumberFormat="1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10" borderId="0" xfId="2" applyFont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7" borderId="0" xfId="0" applyFont="1" applyFill="1"/>
    <xf numFmtId="0" fontId="0" fillId="0" borderId="0" xfId="0" applyFont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2" fontId="0" fillId="0" borderId="17" xfId="0" applyNumberFormat="1" applyFont="1" applyFill="1" applyBorder="1" applyAlignment="1">
      <alignment horizontal="center" vertical="center"/>
    </xf>
    <xf numFmtId="168" fontId="0" fillId="0" borderId="17" xfId="0" applyNumberFormat="1" applyFont="1" applyFill="1" applyBorder="1" applyAlignment="1">
      <alignment horizontal="center" vertical="center"/>
    </xf>
    <xf numFmtId="166" fontId="0" fillId="0" borderId="17" xfId="0" applyNumberFormat="1" applyFont="1" applyBorder="1" applyAlignment="1">
      <alignment horizontal="center" vertical="center"/>
    </xf>
    <xf numFmtId="168" fontId="0" fillId="0" borderId="17" xfId="0" applyNumberFormat="1" applyFont="1" applyBorder="1" applyAlignment="1">
      <alignment horizontal="center" vertical="center"/>
    </xf>
    <xf numFmtId="166" fontId="0" fillId="0" borderId="17" xfId="0" applyNumberFormat="1" applyFont="1" applyFill="1" applyBorder="1" applyAlignment="1">
      <alignment horizontal="center" vertical="center"/>
    </xf>
    <xf numFmtId="168" fontId="0" fillId="7" borderId="17" xfId="0" applyNumberFormat="1" applyFont="1" applyFill="1" applyBorder="1" applyAlignment="1">
      <alignment horizontal="center" vertical="center"/>
    </xf>
    <xf numFmtId="166" fontId="0" fillId="7" borderId="17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vertical="center"/>
    </xf>
    <xf numFmtId="0" fontId="0" fillId="8" borderId="17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68" fontId="0" fillId="8" borderId="17" xfId="0" applyNumberFormat="1" applyFont="1" applyFill="1" applyBorder="1" applyAlignment="1">
      <alignment horizontal="center" vertical="center"/>
    </xf>
    <xf numFmtId="166" fontId="0" fillId="8" borderId="17" xfId="0" applyNumberFormat="1" applyFont="1" applyFill="1" applyBorder="1" applyAlignment="1">
      <alignment horizontal="center" vertical="center"/>
    </xf>
    <xf numFmtId="169" fontId="0" fillId="0" borderId="17" xfId="0" applyNumberFormat="1" applyFont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168" fontId="5" fillId="7" borderId="17" xfId="0" applyNumberFormat="1" applyFont="1" applyFill="1" applyBorder="1" applyAlignment="1">
      <alignment horizontal="center" vertical="center"/>
    </xf>
    <xf numFmtId="166" fontId="5" fillId="7" borderId="17" xfId="0" applyNumberFormat="1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164" fontId="10" fillId="12" borderId="1" xfId="4" applyNumberFormat="1" applyBorder="1" applyAlignment="1">
      <alignment horizontal="left" vertical="center"/>
    </xf>
    <xf numFmtId="164" fontId="10" fillId="12" borderId="1" xfId="4" applyNumberFormat="1" applyBorder="1" applyAlignment="1">
      <alignment horizontal="center" vertical="center"/>
    </xf>
    <xf numFmtId="167" fontId="10" fillId="12" borderId="1" xfId="4" applyNumberFormat="1" applyBorder="1" applyAlignment="1">
      <alignment horizontal="center" vertical="center"/>
    </xf>
    <xf numFmtId="168" fontId="10" fillId="12" borderId="1" xfId="4" applyNumberFormat="1" applyBorder="1" applyAlignment="1">
      <alignment horizontal="center" vertical="center"/>
    </xf>
    <xf numFmtId="167" fontId="10" fillId="12" borderId="1" xfId="4" applyNumberFormat="1" applyBorder="1" applyAlignment="1">
      <alignment horizontal="center" vertical="center"/>
    </xf>
    <xf numFmtId="168" fontId="10" fillId="12" borderId="1" xfId="4" applyNumberFormat="1" applyBorder="1" applyAlignment="1">
      <alignment horizontal="center" vertical="center"/>
    </xf>
    <xf numFmtId="164" fontId="10" fillId="12" borderId="8" xfId="4" applyNumberFormat="1" applyBorder="1" applyAlignment="1">
      <alignment horizontal="center" vertical="center"/>
    </xf>
    <xf numFmtId="164" fontId="10" fillId="12" borderId="3" xfId="4" applyNumberFormat="1" applyBorder="1" applyAlignment="1">
      <alignment horizontal="center" vertical="center"/>
    </xf>
    <xf numFmtId="164" fontId="10" fillId="12" borderId="1" xfId="4" applyNumberFormat="1" applyBorder="1" applyAlignment="1">
      <alignment horizontal="center" vertical="center"/>
    </xf>
    <xf numFmtId="0" fontId="10" fillId="12" borderId="11" xfId="4" applyBorder="1" applyAlignment="1">
      <alignment horizontal="center" vertical="center"/>
    </xf>
    <xf numFmtId="164" fontId="10" fillId="12" borderId="2" xfId="4" applyNumberFormat="1" applyBorder="1" applyAlignment="1">
      <alignment horizontal="center" vertical="center"/>
    </xf>
    <xf numFmtId="164" fontId="12" fillId="11" borderId="24" xfId="3" applyNumberFormat="1" applyAlignment="1">
      <alignment horizontal="center" vertical="center"/>
    </xf>
    <xf numFmtId="165" fontId="10" fillId="12" borderId="1" xfId="4" applyNumberFormat="1" applyBorder="1" applyAlignment="1">
      <alignment horizontal="center" vertical="center"/>
    </xf>
    <xf numFmtId="2" fontId="10" fillId="12" borderId="1" xfId="4" applyNumberFormat="1" applyBorder="1" applyAlignment="1">
      <alignment horizontal="center" vertical="center"/>
    </xf>
    <xf numFmtId="164" fontId="10" fillId="12" borderId="9" xfId="4" applyNumberFormat="1" applyBorder="1" applyAlignment="1">
      <alignment horizontal="center"/>
    </xf>
    <xf numFmtId="164" fontId="5" fillId="9" borderId="1" xfId="2" applyNumberFormat="1" applyFont="1" applyFill="1" applyBorder="1" applyAlignment="1">
      <alignment horizontal="center" vertical="center"/>
    </xf>
    <xf numFmtId="2" fontId="5" fillId="9" borderId="1" xfId="2" applyNumberFormat="1" applyFont="1" applyFill="1" applyBorder="1" applyAlignment="1">
      <alignment horizontal="center" vertical="center"/>
    </xf>
    <xf numFmtId="2" fontId="1" fillId="9" borderId="1" xfId="1" applyNumberFormat="1" applyFont="1" applyFill="1" applyBorder="1" applyAlignment="1">
      <alignment horizontal="center" vertical="center"/>
    </xf>
    <xf numFmtId="0" fontId="10" fillId="12" borderId="9" xfId="4" applyBorder="1" applyAlignment="1">
      <alignment horizontal="center"/>
    </xf>
    <xf numFmtId="165" fontId="12" fillId="11" borderId="24" xfId="3" applyNumberFormat="1" applyAlignment="1">
      <alignment horizontal="center" vertical="center"/>
    </xf>
    <xf numFmtId="0" fontId="12" fillId="11" borderId="24" xfId="3" applyAlignment="1">
      <alignment horizontal="center" vertical="center" wrapText="1"/>
    </xf>
    <xf numFmtId="0" fontId="12" fillId="11" borderId="24" xfId="3" applyAlignment="1">
      <alignment horizontal="center" vertical="center"/>
    </xf>
    <xf numFmtId="0" fontId="12" fillId="11" borderId="24" xfId="3" applyAlignment="1">
      <alignment horizontal="center" vertical="center"/>
    </xf>
    <xf numFmtId="0" fontId="12" fillId="11" borderId="24" xfId="3"/>
    <xf numFmtId="0" fontId="0" fillId="0" borderId="0" xfId="0" applyAlignment="1">
      <alignment horizontal="center"/>
    </xf>
    <xf numFmtId="0" fontId="12" fillId="11" borderId="24" xfId="3" applyAlignment="1">
      <alignment horizontal="center" vertical="center"/>
    </xf>
    <xf numFmtId="168" fontId="10" fillId="12" borderId="1" xfId="4" applyNumberFormat="1" applyBorder="1" applyAlignment="1">
      <alignment horizontal="center" vertical="center"/>
    </xf>
    <xf numFmtId="167" fontId="10" fillId="12" borderId="3" xfId="4" applyNumberFormat="1" applyBorder="1" applyAlignment="1">
      <alignment horizontal="center" vertical="center"/>
    </xf>
    <xf numFmtId="167" fontId="10" fillId="12" borderId="10" xfId="4" applyNumberFormat="1" applyBorder="1" applyAlignment="1">
      <alignment horizontal="center" vertical="center"/>
    </xf>
    <xf numFmtId="167" fontId="10" fillId="12" borderId="9" xfId="4" applyNumberFormat="1" applyBorder="1" applyAlignment="1">
      <alignment horizontal="center" vertical="center"/>
    </xf>
    <xf numFmtId="1" fontId="10" fillId="12" borderId="3" xfId="4" applyNumberFormat="1" applyBorder="1" applyAlignment="1">
      <alignment horizontal="center" vertical="center"/>
    </xf>
    <xf numFmtId="1" fontId="10" fillId="12" borderId="9" xfId="4" applyNumberFormat="1" applyBorder="1" applyAlignment="1">
      <alignment horizontal="center" vertical="center"/>
    </xf>
    <xf numFmtId="168" fontId="10" fillId="12" borderId="3" xfId="4" applyNumberFormat="1" applyBorder="1" applyAlignment="1">
      <alignment horizontal="center" vertical="center"/>
    </xf>
    <xf numFmtId="168" fontId="10" fillId="12" borderId="10" xfId="4" applyNumberFormat="1" applyBorder="1" applyAlignment="1">
      <alignment horizontal="center" vertical="center"/>
    </xf>
    <xf numFmtId="168" fontId="10" fillId="12" borderId="9" xfId="4" applyNumberFormat="1" applyBorder="1" applyAlignment="1">
      <alignment horizontal="center" vertical="center"/>
    </xf>
    <xf numFmtId="165" fontId="10" fillId="12" borderId="3" xfId="4" applyNumberFormat="1" applyBorder="1" applyAlignment="1">
      <alignment horizontal="center" vertical="center"/>
    </xf>
    <xf numFmtId="165" fontId="10" fillId="12" borderId="10" xfId="4" applyNumberFormat="1" applyBorder="1" applyAlignment="1">
      <alignment horizontal="center" vertical="center"/>
    </xf>
    <xf numFmtId="165" fontId="10" fillId="12" borderId="9" xfId="4" applyNumberFormat="1" applyBorder="1" applyAlignment="1">
      <alignment horizontal="center" vertical="center"/>
    </xf>
    <xf numFmtId="2" fontId="10" fillId="12" borderId="3" xfId="4" applyNumberFormat="1" applyBorder="1" applyAlignment="1">
      <alignment horizontal="center" vertical="center"/>
    </xf>
    <xf numFmtId="2" fontId="10" fillId="12" borderId="9" xfId="4" applyNumberFormat="1" applyBorder="1" applyAlignment="1">
      <alignment horizontal="center" vertical="center"/>
    </xf>
    <xf numFmtId="1" fontId="10" fillId="12" borderId="10" xfId="4" applyNumberFormat="1" applyBorder="1" applyAlignment="1">
      <alignment horizontal="center" vertical="center"/>
    </xf>
    <xf numFmtId="165" fontId="12" fillId="11" borderId="24" xfId="3" applyNumberFormat="1" applyAlignment="1">
      <alignment horizontal="center" vertical="center"/>
    </xf>
    <xf numFmtId="166" fontId="10" fillId="12" borderId="3" xfId="4" applyNumberFormat="1" applyBorder="1" applyAlignment="1">
      <alignment horizontal="center" vertical="center"/>
    </xf>
    <xf numFmtId="166" fontId="10" fillId="12" borderId="10" xfId="4" applyNumberFormat="1" applyBorder="1" applyAlignment="1">
      <alignment horizontal="center" vertical="center"/>
    </xf>
    <xf numFmtId="166" fontId="10" fillId="12" borderId="9" xfId="4" applyNumberFormat="1" applyBorder="1" applyAlignment="1">
      <alignment horizontal="center" vertical="center"/>
    </xf>
    <xf numFmtId="1" fontId="10" fillId="12" borderId="1" xfId="4" applyNumberForma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2" fontId="10" fillId="12" borderId="1" xfId="4" applyNumberFormat="1" applyBorder="1" applyAlignment="1">
      <alignment horizontal="center" vertical="center"/>
    </xf>
    <xf numFmtId="167" fontId="12" fillId="11" borderId="24" xfId="3" applyNumberFormat="1" applyAlignment="1">
      <alignment horizontal="center" vertical="center"/>
    </xf>
    <xf numFmtId="2" fontId="10" fillId="12" borderId="10" xfId="4" applyNumberFormat="1" applyBorder="1" applyAlignment="1">
      <alignment horizontal="center" vertical="center"/>
    </xf>
    <xf numFmtId="0" fontId="12" fillId="11" borderId="24" xfId="3" applyAlignment="1">
      <alignment horizontal="center" vertical="center"/>
    </xf>
    <xf numFmtId="164" fontId="1" fillId="0" borderId="6" xfId="1" applyFont="1" applyFill="1" applyBorder="1" applyAlignment="1">
      <alignment horizontal="center" vertical="center"/>
    </xf>
    <xf numFmtId="165" fontId="1" fillId="0" borderId="7" xfId="1" applyNumberFormat="1" applyFont="1" applyFill="1" applyBorder="1" applyAlignment="1">
      <alignment horizontal="center" vertical="center"/>
    </xf>
    <xf numFmtId="165" fontId="1" fillId="0" borderId="13" xfId="1" applyNumberFormat="1" applyFont="1" applyFill="1" applyBorder="1" applyAlignment="1">
      <alignment horizontal="center" vertical="center"/>
    </xf>
    <xf numFmtId="0" fontId="10" fillId="12" borderId="1" xfId="4" applyBorder="1" applyAlignment="1">
      <alignment horizontal="center" vertical="center"/>
    </xf>
    <xf numFmtId="164" fontId="10" fillId="12" borderId="3" xfId="4" applyNumberFormat="1" applyBorder="1" applyAlignment="1">
      <alignment horizontal="center" vertical="center"/>
    </xf>
    <xf numFmtId="164" fontId="10" fillId="12" borderId="9" xfId="4" applyNumberFormat="1" applyBorder="1" applyAlignment="1">
      <alignment horizontal="center" vertical="center"/>
    </xf>
    <xf numFmtId="0" fontId="10" fillId="12" borderId="10" xfId="4" applyBorder="1" applyAlignment="1">
      <alignment horizontal="center" vertical="center"/>
    </xf>
    <xf numFmtId="0" fontId="10" fillId="12" borderId="9" xfId="4" applyBorder="1" applyAlignment="1">
      <alignment horizontal="center" vertical="center"/>
    </xf>
    <xf numFmtId="167" fontId="10" fillId="12" borderId="1" xfId="4" applyNumberFormat="1" applyBorder="1" applyAlignment="1">
      <alignment horizontal="center" vertical="center"/>
    </xf>
    <xf numFmtId="164" fontId="10" fillId="12" borderId="1" xfId="4" applyNumberFormat="1" applyBorder="1" applyAlignment="1">
      <alignment horizontal="center" vertical="center"/>
    </xf>
    <xf numFmtId="164" fontId="10" fillId="12" borderId="10" xfId="4" applyNumberFormat="1" applyBorder="1" applyAlignment="1">
      <alignment horizontal="center" vertical="center"/>
    </xf>
    <xf numFmtId="164" fontId="12" fillId="11" borderId="24" xfId="3" applyNumberFormat="1" applyAlignment="1">
      <alignment horizontal="center" vertical="center"/>
    </xf>
    <xf numFmtId="165" fontId="10" fillId="12" borderId="1" xfId="4" applyNumberFormat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166" fontId="10" fillId="12" borderId="1" xfId="4" applyNumberFormat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4" fontId="3" fillId="0" borderId="6" xfId="1" applyFont="1" applyFill="1" applyBorder="1" applyAlignment="1">
      <alignment horizontal="center" vertical="center"/>
    </xf>
    <xf numFmtId="165" fontId="3" fillId="0" borderId="7" xfId="1" applyNumberFormat="1" applyFont="1" applyFill="1" applyBorder="1" applyAlignment="1">
      <alignment horizontal="center" vertical="center"/>
    </xf>
    <xf numFmtId="165" fontId="3" fillId="0" borderId="13" xfId="1" applyNumberFormat="1" applyFont="1" applyFill="1" applyBorder="1" applyAlignment="1">
      <alignment horizontal="center" vertical="center"/>
    </xf>
    <xf numFmtId="164" fontId="11" fillId="2" borderId="1" xfId="1" applyFont="1" applyFill="1" applyBorder="1" applyAlignment="1">
      <alignment horizontal="center" vertical="center" wrapText="1"/>
    </xf>
    <xf numFmtId="164" fontId="11" fillId="2" borderId="1" xfId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0" fontId="12" fillId="11" borderId="24" xfId="3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/>
  </cellXfs>
  <cellStyles count="5">
    <cellStyle name="60% - Accent4" xfId="4" builtinId="44"/>
    <cellStyle name="Accent4" xfId="2" builtinId="41"/>
    <cellStyle name="Calculation" xfId="3" builtinId="22"/>
    <cellStyle name="Excel Built-in Normal" xfId="1" xr:uid="{00000000-0005-0000-0000-000000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Green split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81714785651794"/>
          <c:y val="0.14435185185185184"/>
          <c:w val="0.83847462817147866"/>
          <c:h val="0.6500772820064157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'C1'!$Y$7:$Y$20</c:f>
              <c:strCache>
                <c:ptCount val="14"/>
                <c:pt idx="0">
                  <c:v>0.936507937</c:v>
                </c:pt>
                <c:pt idx="1">
                  <c:v>0.938461538</c:v>
                </c:pt>
                <c:pt idx="2">
                  <c:v>0.940298507</c:v>
                </c:pt>
                <c:pt idx="3">
                  <c:v>0.942028986</c:v>
                </c:pt>
                <c:pt idx="4">
                  <c:v>0.943661972</c:v>
                </c:pt>
                <c:pt idx="5">
                  <c:v>0.945205479</c:v>
                </c:pt>
                <c:pt idx="6">
                  <c:v>0.946666667</c:v>
                </c:pt>
                <c:pt idx="7">
                  <c:v>0.948051948</c:v>
                </c:pt>
                <c:pt idx="8">
                  <c:v>0.949367089</c:v>
                </c:pt>
                <c:pt idx="9">
                  <c:v>0.950617284</c:v>
                </c:pt>
                <c:pt idx="10">
                  <c:v>0.951807229</c:v>
                </c:pt>
                <c:pt idx="11">
                  <c:v>0.952941176</c:v>
                </c:pt>
                <c:pt idx="12">
                  <c:v>0.954022989</c:v>
                </c:pt>
                <c:pt idx="13">
                  <c:v>0.95505618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'C1'!$Y$7:$Y$20</c:f>
              <c:numCache>
                <c:formatCode>General</c:formatCode>
                <c:ptCount val="14"/>
                <c:pt idx="0">
                  <c:v>0.93650793650793651</c:v>
                </c:pt>
                <c:pt idx="1">
                  <c:v>0.93846153846153846</c:v>
                </c:pt>
                <c:pt idx="2">
                  <c:v>0.94029850746268662</c:v>
                </c:pt>
                <c:pt idx="3">
                  <c:v>0.94202898550724634</c:v>
                </c:pt>
                <c:pt idx="4">
                  <c:v>0.94366197183098588</c:v>
                </c:pt>
                <c:pt idx="5">
                  <c:v>0.9452054794520548</c:v>
                </c:pt>
                <c:pt idx="6">
                  <c:v>0.94666666666666666</c:v>
                </c:pt>
                <c:pt idx="7">
                  <c:v>0.94805194805194803</c:v>
                </c:pt>
                <c:pt idx="8">
                  <c:v>0.94936708860759489</c:v>
                </c:pt>
                <c:pt idx="9">
                  <c:v>0.95061728395061729</c:v>
                </c:pt>
                <c:pt idx="10">
                  <c:v>0.95180722891566261</c:v>
                </c:pt>
                <c:pt idx="11">
                  <c:v>0.95294117647058818</c:v>
                </c:pt>
                <c:pt idx="12">
                  <c:v>0.95402298850574707</c:v>
                </c:pt>
                <c:pt idx="13">
                  <c:v>0.9550561797752809</c:v>
                </c:pt>
              </c:numCache>
            </c:numRef>
          </c:xVal>
          <c:yVal>
            <c:numRef>
              <c:f>'C1'!$Z$7:$Z$20</c:f>
              <c:numCache>
                <c:formatCode>General</c:formatCode>
                <c:ptCount val="14"/>
                <c:pt idx="0">
                  <c:v>47.405998978458726</c:v>
                </c:pt>
                <c:pt idx="1">
                  <c:v>45.454537719625712</c:v>
                </c:pt>
                <c:pt idx="2">
                  <c:v>43.916513606645438</c:v>
                </c:pt>
                <c:pt idx="3">
                  <c:v>42.661859143846605</c:v>
                </c:pt>
                <c:pt idx="4">
                  <c:v>41.614568150674778</c:v>
                </c:pt>
                <c:pt idx="5">
                  <c:v>40.732444330609312</c:v>
                </c:pt>
                <c:pt idx="6">
                  <c:v>39.998674595438864</c:v>
                </c:pt>
                <c:pt idx="7">
                  <c:v>39.424020383353664</c:v>
                </c:pt>
                <c:pt idx="8">
                  <c:v>39.067612151802862</c:v>
                </c:pt>
                <c:pt idx="9">
                  <c:v>39.112274096631431</c:v>
                </c:pt>
                <c:pt idx="10">
                  <c:v>40.114440704923894</c:v>
                </c:pt>
                <c:pt idx="11">
                  <c:v>43.331800228681438</c:v>
                </c:pt>
                <c:pt idx="12">
                  <c:v>49.828962172130609</c:v>
                </c:pt>
                <c:pt idx="13">
                  <c:v>59.889149009371046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616-4136-92BE-BDA23EC13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33528"/>
        <c:axId val="433834184"/>
      </c:scatterChart>
      <c:valAx>
        <c:axId val="43383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G1/G2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34184"/>
        <c:crosses val="autoZero"/>
        <c:crossBetween val="midCat"/>
      </c:valAx>
      <c:valAx>
        <c:axId val="433834184"/>
        <c:scaling>
          <c:orientation val="minMax"/>
          <c:max val="7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33528"/>
        <c:crosses val="autoZero"/>
        <c:crossBetween val="midCat"/>
        <c:maj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Delay as a function of Cycle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'G1'!$Z$6:$Z$26</c:f>
              <c:numCache>
                <c:formatCode>General</c:formatCode>
                <c:ptCount val="21"/>
                <c:pt idx="0">
                  <c:v>45.292682926829272</c:v>
                </c:pt>
                <c:pt idx="1">
                  <c:v>47.853658536585364</c:v>
                </c:pt>
                <c:pt idx="2">
                  <c:v>50.414634146341463</c:v>
                </c:pt>
                <c:pt idx="3">
                  <c:v>52.975609756097562</c:v>
                </c:pt>
                <c:pt idx="4">
                  <c:v>55.536585365853661</c:v>
                </c:pt>
                <c:pt idx="5">
                  <c:v>58.09756097560976</c:v>
                </c:pt>
                <c:pt idx="6">
                  <c:v>60.658536585365852</c:v>
                </c:pt>
                <c:pt idx="7">
                  <c:v>63.219512195121951</c:v>
                </c:pt>
                <c:pt idx="8">
                  <c:v>65.780487804878049</c:v>
                </c:pt>
                <c:pt idx="9">
                  <c:v>68.341463414634148</c:v>
                </c:pt>
                <c:pt idx="10">
                  <c:v>70.902439024390247</c:v>
                </c:pt>
                <c:pt idx="11">
                  <c:v>73.463414634146346</c:v>
                </c:pt>
                <c:pt idx="12">
                  <c:v>76.024390243902445</c:v>
                </c:pt>
                <c:pt idx="13">
                  <c:v>78.585365853658544</c:v>
                </c:pt>
                <c:pt idx="14">
                  <c:v>81.146341463414629</c:v>
                </c:pt>
                <c:pt idx="15">
                  <c:v>83.707317073170728</c:v>
                </c:pt>
                <c:pt idx="16">
                  <c:v>86.268292682926827</c:v>
                </c:pt>
                <c:pt idx="17">
                  <c:v>88.829268292682926</c:v>
                </c:pt>
                <c:pt idx="18">
                  <c:v>91.390243902439025</c:v>
                </c:pt>
                <c:pt idx="19">
                  <c:v>93.951219512195124</c:v>
                </c:pt>
                <c:pt idx="20">
                  <c:v>96.512195121951223</c:v>
                </c:pt>
              </c:numCache>
            </c:numRef>
          </c:xVal>
          <c:yVal>
            <c:numRef>
              <c:f>'G1'!$Y$6:$Y$26</c:f>
              <c:numCache>
                <c:formatCode>General</c:formatCode>
                <c:ptCount val="21"/>
                <c:pt idx="0">
                  <c:v>38.052671274650677</c:v>
                </c:pt>
                <c:pt idx="1">
                  <c:v>34.607663261077455</c:v>
                </c:pt>
                <c:pt idx="2">
                  <c:v>32.364616433156044</c:v>
                </c:pt>
                <c:pt idx="3">
                  <c:v>30.912588265930289</c:v>
                </c:pt>
                <c:pt idx="4">
                  <c:v>29.986323762255601</c:v>
                </c:pt>
                <c:pt idx="5">
                  <c:v>29.439571842259344</c:v>
                </c:pt>
                <c:pt idx="6">
                  <c:v>29.163892287456807</c:v>
                </c:pt>
                <c:pt idx="7">
                  <c:v>29.085076932169965</c:v>
                </c:pt>
                <c:pt idx="8">
                  <c:v>29.151676471025421</c:v>
                </c:pt>
                <c:pt idx="9">
                  <c:v>29.327564158807348</c:v>
                </c:pt>
                <c:pt idx="10">
                  <c:v>29.587012427140749</c:v>
                </c:pt>
                <c:pt idx="11">
                  <c:v>29.911415895949467</c:v>
                </c:pt>
                <c:pt idx="12">
                  <c:v>30.287103521697123</c:v>
                </c:pt>
                <c:pt idx="13">
                  <c:v>30.703869226268257</c:v>
                </c:pt>
                <c:pt idx="14">
                  <c:v>31.153975841071862</c:v>
                </c:pt>
                <c:pt idx="15">
                  <c:v>31.631471876157576</c:v>
                </c:pt>
                <c:pt idx="16">
                  <c:v>32.131716587969677</c:v>
                </c:pt>
                <c:pt idx="17">
                  <c:v>32.651045192861154</c:v>
                </c:pt>
                <c:pt idx="18">
                  <c:v>33.186529525483564</c:v>
                </c:pt>
                <c:pt idx="19">
                  <c:v>33.735804553237479</c:v>
                </c:pt>
                <c:pt idx="20">
                  <c:v>34.296940941767481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1F-4D95-99A1-49E5ADD6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72496"/>
        <c:axId val="603070528"/>
      </c:scatterChart>
      <c:valAx>
        <c:axId val="603072496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C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70528"/>
        <c:crosses val="autoZero"/>
        <c:crossBetween val="midCat"/>
      </c:valAx>
      <c:valAx>
        <c:axId val="603070528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7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The delay in each optimization method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GRAPHS!$A$1:$A$5</c:f>
              <c:strCache>
                <c:ptCount val="5"/>
                <c:pt idx="0">
                  <c:v>Current situation </c:v>
                </c:pt>
                <c:pt idx="1">
                  <c:v>C min</c:v>
                </c:pt>
                <c:pt idx="2">
                  <c:v>C opt.</c:v>
                </c:pt>
                <c:pt idx="3">
                  <c:v>C fixed</c:v>
                </c:pt>
                <c:pt idx="4">
                  <c:v>G1/G2 fixed</c:v>
                </c:pt>
              </c:strCache>
            </c:strRef>
          </c:cat>
          <c:val>
            <c:numRef>
              <c:f>GRAPHS!$B$1:$B$5</c:f>
              <c:numCache>
                <c:formatCode>General</c:formatCode>
                <c:ptCount val="5"/>
                <c:pt idx="0">
                  <c:v>88.39</c:v>
                </c:pt>
                <c:pt idx="1">
                  <c:v>44.6</c:v>
                </c:pt>
                <c:pt idx="2">
                  <c:v>30.65</c:v>
                </c:pt>
                <c:pt idx="3">
                  <c:v>39.067999999999998</c:v>
                </c:pt>
                <c:pt idx="4">
                  <c:v>29.085000000000001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E-4976-8AEA-60F242729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562072"/>
        <c:axId val="389562400"/>
      </c:barChart>
      <c:catAx>
        <c:axId val="38956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62400"/>
        <c:crosses val="autoZero"/>
        <c:auto val="1"/>
        <c:lblAlgn val="ctr"/>
        <c:lblOffset val="100"/>
        <c:noMultiLvlLbl val="0"/>
      </c:catAx>
      <c:valAx>
        <c:axId val="38956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6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comparison between the delay in the curret situation and the delay in the optimum optimized situation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GRAPHS!$B$25</c:f>
              <c:strCache>
                <c:ptCount val="1"/>
                <c:pt idx="0">
                  <c:v>Current situation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GRAPHS!$A$26:$A$29</c:f>
              <c:strCache>
                <c:ptCount val="4"/>
                <c:pt idx="0">
                  <c:v>NB</c:v>
                </c:pt>
                <c:pt idx="1">
                  <c:v>SB</c:v>
                </c:pt>
                <c:pt idx="2">
                  <c:v>WB</c:v>
                </c:pt>
                <c:pt idx="3">
                  <c:v>EB</c:v>
                </c:pt>
              </c:strCache>
            </c:strRef>
          </c:cat>
          <c:val>
            <c:numRef>
              <c:f>GRAPHS!$B$26:$B$29</c:f>
              <c:numCache>
                <c:formatCode>General</c:formatCode>
                <c:ptCount val="4"/>
                <c:pt idx="0">
                  <c:v>44.8</c:v>
                </c:pt>
                <c:pt idx="1">
                  <c:v>28.33</c:v>
                </c:pt>
                <c:pt idx="2">
                  <c:v>121.7</c:v>
                </c:pt>
                <c:pt idx="3">
                  <c:v>114.67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E-4F7A-975F-7ADB3AD6A19C}"/>
            </c:ext>
          </c:extLst>
        </c:ser>
        <c:ser>
          <c:idx val="1"/>
          <c:order val="1"/>
          <c:tx>
            <c:strRef>
              <c:f>GRAPHS!$C$25</c:f>
              <c:strCache>
                <c:ptCount val="1"/>
                <c:pt idx="0">
                  <c:v>optimum optimized method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GRAPHS!$A$26:$A$29</c:f>
              <c:strCache>
                <c:ptCount val="4"/>
                <c:pt idx="0">
                  <c:v>NB</c:v>
                </c:pt>
                <c:pt idx="1">
                  <c:v>SB</c:v>
                </c:pt>
                <c:pt idx="2">
                  <c:v>WB</c:v>
                </c:pt>
                <c:pt idx="3">
                  <c:v>EB</c:v>
                </c:pt>
              </c:strCache>
            </c:strRef>
          </c:cat>
          <c:val>
            <c:numRef>
              <c:f>GRAPHS!$C$26:$C$29</c:f>
              <c:numCache>
                <c:formatCode>General</c:formatCode>
                <c:ptCount val="4"/>
                <c:pt idx="0">
                  <c:v>27.684000000000001</c:v>
                </c:pt>
                <c:pt idx="1">
                  <c:v>47.673999999999999</c:v>
                </c:pt>
                <c:pt idx="2">
                  <c:v>27.463999999999999</c:v>
                </c:pt>
                <c:pt idx="3">
                  <c:v>25.062000000000001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E-4F7A-975F-7ADB3AD6A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141904"/>
        <c:axId val="395143216"/>
      </c:barChart>
      <c:catAx>
        <c:axId val="39514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43216"/>
        <c:crosses val="autoZero"/>
        <c:auto val="1"/>
        <c:lblAlgn val="ctr"/>
        <c:lblOffset val="100"/>
        <c:noMultiLvlLbl val="0"/>
      </c:catAx>
      <c:valAx>
        <c:axId val="3951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4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Delay for each</a:t>
            </a:r>
            <a:r>
              <a:rPr lang="en-IN" baseline="0%"/>
              <a:t> Intersection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GRAPHS!$B$41:$B$45</c:f>
              <c:numCache>
                <c:formatCode>General</c:formatCode>
                <c:ptCount val="5"/>
                <c:pt idx="0">
                  <c:v>88.39</c:v>
                </c:pt>
                <c:pt idx="1">
                  <c:v>44.6</c:v>
                </c:pt>
                <c:pt idx="2">
                  <c:v>30.65</c:v>
                </c:pt>
                <c:pt idx="3">
                  <c:v>39.067999999999998</c:v>
                </c:pt>
                <c:pt idx="4">
                  <c:v>29.085000000000001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1-4072-9BE3-22E2B35C605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GRAPHS!$C$41:$C$45</c:f>
              <c:numCache>
                <c:formatCode>General</c:formatCode>
                <c:ptCount val="5"/>
                <c:pt idx="0">
                  <c:v>27.48</c:v>
                </c:pt>
                <c:pt idx="1">
                  <c:v>50.89</c:v>
                </c:pt>
                <c:pt idx="2">
                  <c:v>9.89</c:v>
                </c:pt>
                <c:pt idx="3">
                  <c:v>15.945</c:v>
                </c:pt>
                <c:pt idx="4">
                  <c:v>9.3193000000000001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1-4072-9BE3-22E2B35C605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GRAPHS!$D$41:$D$45</c:f>
              <c:numCache>
                <c:formatCode>General</c:formatCode>
                <c:ptCount val="5"/>
                <c:pt idx="0">
                  <c:v>45.3</c:v>
                </c:pt>
                <c:pt idx="1">
                  <c:v>21.89</c:v>
                </c:pt>
                <c:pt idx="2">
                  <c:v>9.5299999999999994</c:v>
                </c:pt>
                <c:pt idx="3">
                  <c:v>26.181000000000001</c:v>
                </c:pt>
                <c:pt idx="4">
                  <c:v>8.7789999999999999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31-4072-9BE3-22E2B35C605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GRAPHS!$E$41:$E$45</c:f>
              <c:numCache>
                <c:formatCode>General</c:formatCode>
                <c:ptCount val="5"/>
                <c:pt idx="0">
                  <c:v>12.86</c:v>
                </c:pt>
                <c:pt idx="1">
                  <c:v>8.5399999999999991</c:v>
                </c:pt>
                <c:pt idx="2">
                  <c:v>9.56</c:v>
                </c:pt>
                <c:pt idx="3">
                  <c:v>11.154</c:v>
                </c:pt>
                <c:pt idx="4">
                  <c:v>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31-4072-9BE3-22E2B35C605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GRAPHS!$F$41:$F$45</c:f>
              <c:numCache>
                <c:formatCode>General</c:formatCode>
                <c:ptCount val="5"/>
                <c:pt idx="0">
                  <c:v>22.23</c:v>
                </c:pt>
                <c:pt idx="1">
                  <c:v>18.16</c:v>
                </c:pt>
                <c:pt idx="2">
                  <c:v>18.260000000000002</c:v>
                </c:pt>
                <c:pt idx="3">
                  <c:v>14.34</c:v>
                </c:pt>
                <c:pt idx="4">
                  <c:v>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31-4072-9BE3-22E2B35C605D}"/>
            </c:ext>
          </c:extLst>
        </c:ser>
        <c:ser>
          <c:idx val="5"/>
          <c:order val="5"/>
          <c:tx>
            <c:strRef>
              <c:f>GRAPHS!$G$41</c:f>
              <c:strCache>
                <c:ptCount val="1"/>
                <c:pt idx="0">
                  <c:v>27.33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GRAPHS!$G$41:$G$45</c:f>
              <c:numCache>
                <c:formatCode>General</c:formatCode>
                <c:ptCount val="5"/>
                <c:pt idx="0">
                  <c:v>27.33</c:v>
                </c:pt>
                <c:pt idx="1">
                  <c:v>18.190000000000001</c:v>
                </c:pt>
                <c:pt idx="2">
                  <c:v>18.22</c:v>
                </c:pt>
                <c:pt idx="3">
                  <c:v>18.042000000000002</c:v>
                </c:pt>
                <c:pt idx="4">
                  <c:v>12.55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31-4072-9BE3-22E2B35C6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307656"/>
        <c:axId val="465304704"/>
        <c:extLst/>
      </c:barChart>
      <c:catAx>
        <c:axId val="465307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04704"/>
        <c:crosses val="autoZero"/>
        <c:auto val="0"/>
        <c:lblAlgn val="ctr"/>
        <c:lblOffset val="100"/>
        <c:tickLblSkip val="1"/>
        <c:noMultiLvlLbl val="0"/>
      </c:catAx>
      <c:valAx>
        <c:axId val="4653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07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5.xml"/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24</xdr:col>
      <xdr:colOff>601266</xdr:colOff>
      <xdr:row>22</xdr:row>
      <xdr:rowOff>3573</xdr:rowOff>
    </xdr:from>
    <xdr:to>
      <xdr:col>32</xdr:col>
      <xdr:colOff>315516</xdr:colOff>
      <xdr:row>36</xdr:row>
      <xdr:rowOff>79773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36B124-6A55-40F4-89BB-E96DF936A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25</xdr:col>
      <xdr:colOff>5953</xdr:colOff>
      <xdr:row>28</xdr:row>
      <xdr:rowOff>3573</xdr:rowOff>
    </xdr:from>
    <xdr:to>
      <xdr:col>32</xdr:col>
      <xdr:colOff>327422</xdr:colOff>
      <xdr:row>42</xdr:row>
      <xdr:rowOff>79773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22B4CB-7350-452E-B506-01C16A062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962025</xdr:colOff>
      <xdr:row>5</xdr:row>
      <xdr:rowOff>4762</xdr:rowOff>
    </xdr:from>
    <xdr:to>
      <xdr:col>11</xdr:col>
      <xdr:colOff>295275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A23B16-3D83-47EC-8B3A-AEE523D21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9525</xdr:colOff>
      <xdr:row>23</xdr:row>
      <xdr:rowOff>185737</xdr:rowOff>
    </xdr:from>
    <xdr:to>
      <xdr:col>10</xdr:col>
      <xdr:colOff>352426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A515D-1749-4D24-8CD1-D4DCB752E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676275</xdr:colOff>
      <xdr:row>47</xdr:row>
      <xdr:rowOff>166687</xdr:rowOff>
    </xdr:from>
    <xdr:to>
      <xdr:col>9</xdr:col>
      <xdr:colOff>95250</xdr:colOff>
      <xdr:row>62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691CE8-1521-4500-A255-E9DD38416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Q86"/>
  <sheetViews>
    <sheetView topLeftCell="A73" zoomScale="85" zoomScaleNormal="85" workbookViewId="0">
      <selection activeCell="A82" sqref="A82:B82"/>
    </sheetView>
  </sheetViews>
  <sheetFormatPr defaultRowHeight="15" x14ac:dyDescent="0.25"/>
  <cols>
    <col min="1" max="1" width="36.140625" style="32" customWidth="1"/>
    <col min="2" max="2" width="9.140625" style="32" customWidth="1"/>
    <col min="3" max="3" width="12.7109375" style="32" customWidth="1"/>
    <col min="4" max="4" width="6.42578125" style="32" customWidth="1"/>
    <col min="5" max="5" width="12.5703125" style="32" customWidth="1"/>
    <col min="6" max="7" width="9.140625" style="32"/>
    <col min="8" max="8" width="5.7109375" style="32" customWidth="1"/>
    <col min="9" max="16384" width="9.140625" style="32"/>
  </cols>
  <sheetData>
    <row r="1" spans="1:17" x14ac:dyDescent="0.25">
      <c r="A1" s="172" t="s">
        <v>0</v>
      </c>
      <c r="B1" s="170" t="s">
        <v>1</v>
      </c>
      <c r="C1" s="170"/>
      <c r="D1" s="170"/>
      <c r="E1" s="170"/>
      <c r="F1" s="170"/>
      <c r="G1" s="170"/>
      <c r="H1" s="170"/>
      <c r="I1" s="170" t="s">
        <v>2</v>
      </c>
      <c r="J1" s="170"/>
      <c r="K1" s="170"/>
      <c r="L1" s="170" t="s">
        <v>3</v>
      </c>
      <c r="M1" s="170"/>
      <c r="N1" s="170"/>
      <c r="O1" s="170" t="s">
        <v>4</v>
      </c>
      <c r="P1" s="170"/>
      <c r="Q1" s="170"/>
    </row>
    <row r="2" spans="1:17" x14ac:dyDescent="0.25">
      <c r="A2" s="173"/>
      <c r="B2" s="170" t="s">
        <v>5</v>
      </c>
      <c r="C2" s="170"/>
      <c r="D2" s="170"/>
      <c r="E2" s="118" t="s">
        <v>6</v>
      </c>
      <c r="F2" s="170" t="s">
        <v>7</v>
      </c>
      <c r="G2" s="170"/>
      <c r="H2" s="170"/>
      <c r="I2" s="118" t="s">
        <v>5</v>
      </c>
      <c r="J2" s="118" t="s">
        <v>6</v>
      </c>
      <c r="K2" s="118" t="s">
        <v>7</v>
      </c>
      <c r="L2" s="118" t="s">
        <v>5</v>
      </c>
      <c r="M2" s="118" t="s">
        <v>6</v>
      </c>
      <c r="N2" s="118" t="s">
        <v>7</v>
      </c>
      <c r="O2" s="118" t="s">
        <v>5</v>
      </c>
      <c r="P2" s="118" t="s">
        <v>6</v>
      </c>
      <c r="Q2" s="118" t="s">
        <v>7</v>
      </c>
    </row>
    <row r="3" spans="1:17" x14ac:dyDescent="0.25">
      <c r="A3" s="114" t="s">
        <v>8</v>
      </c>
      <c r="B3" s="163">
        <v>315</v>
      </c>
      <c r="C3" s="169"/>
      <c r="D3" s="164"/>
      <c r="E3" s="108">
        <v>297</v>
      </c>
      <c r="F3" s="163">
        <v>159</v>
      </c>
      <c r="G3" s="169"/>
      <c r="H3" s="164"/>
      <c r="I3" s="108">
        <v>0</v>
      </c>
      <c r="J3" s="108">
        <v>270</v>
      </c>
      <c r="K3" s="108">
        <v>225</v>
      </c>
      <c r="L3" s="108">
        <v>225</v>
      </c>
      <c r="M3" s="108">
        <v>630</v>
      </c>
      <c r="N3" s="108">
        <v>210</v>
      </c>
      <c r="O3" s="108">
        <v>360</v>
      </c>
      <c r="P3" s="108">
        <v>610</v>
      </c>
      <c r="Q3" s="108">
        <v>90</v>
      </c>
    </row>
    <row r="4" spans="1:17" x14ac:dyDescent="0.25">
      <c r="A4" s="108" t="s">
        <v>9</v>
      </c>
      <c r="B4" s="142">
        <v>2</v>
      </c>
      <c r="C4" s="143"/>
      <c r="D4" s="143"/>
      <c r="E4" s="143"/>
      <c r="F4" s="143"/>
      <c r="G4" s="143"/>
      <c r="H4" s="144"/>
      <c r="I4" s="171">
        <v>2</v>
      </c>
      <c r="J4" s="171"/>
      <c r="K4" s="171"/>
      <c r="L4" s="142">
        <v>3</v>
      </c>
      <c r="M4" s="143"/>
      <c r="N4" s="144"/>
      <c r="O4" s="142">
        <v>3</v>
      </c>
      <c r="P4" s="143"/>
      <c r="Q4" s="144"/>
    </row>
    <row r="5" spans="1:17" x14ac:dyDescent="0.25">
      <c r="A5" s="108" t="s">
        <v>10</v>
      </c>
      <c r="B5" s="168">
        <v>0.9</v>
      </c>
      <c r="C5" s="168"/>
      <c r="D5" s="168"/>
      <c r="E5" s="168"/>
      <c r="F5" s="168"/>
      <c r="G5" s="168"/>
      <c r="H5" s="168"/>
      <c r="I5" s="168">
        <v>0.9</v>
      </c>
      <c r="J5" s="168"/>
      <c r="K5" s="168"/>
      <c r="L5" s="168">
        <v>0.9</v>
      </c>
      <c r="M5" s="168"/>
      <c r="N5" s="168"/>
      <c r="O5" s="168">
        <v>0.9</v>
      </c>
      <c r="P5" s="168"/>
      <c r="Q5" s="168"/>
    </row>
    <row r="6" spans="1:17" x14ac:dyDescent="0.25">
      <c r="A6" s="108" t="s">
        <v>11</v>
      </c>
      <c r="B6" s="168">
        <v>0</v>
      </c>
      <c r="C6" s="168"/>
      <c r="D6" s="168"/>
      <c r="E6" s="168"/>
      <c r="F6" s="168"/>
      <c r="G6" s="168"/>
      <c r="H6" s="168"/>
      <c r="I6" s="168">
        <v>0</v>
      </c>
      <c r="J6" s="168"/>
      <c r="K6" s="168"/>
      <c r="L6" s="168">
        <v>0</v>
      </c>
      <c r="M6" s="168"/>
      <c r="N6" s="168"/>
      <c r="O6" s="168">
        <v>0</v>
      </c>
      <c r="P6" s="168"/>
      <c r="Q6" s="168"/>
    </row>
    <row r="7" spans="1:17" x14ac:dyDescent="0.25">
      <c r="A7" s="108" t="s">
        <v>12</v>
      </c>
      <c r="B7" s="155">
        <v>2</v>
      </c>
      <c r="C7" s="155"/>
      <c r="D7" s="155"/>
      <c r="E7" s="155"/>
      <c r="F7" s="155"/>
      <c r="G7" s="155"/>
      <c r="H7" s="155"/>
      <c r="I7" s="155">
        <v>2</v>
      </c>
      <c r="J7" s="155"/>
      <c r="K7" s="155"/>
      <c r="L7" s="155">
        <v>2</v>
      </c>
      <c r="M7" s="155"/>
      <c r="N7" s="155"/>
      <c r="O7" s="155">
        <v>2</v>
      </c>
      <c r="P7" s="155"/>
      <c r="Q7" s="155"/>
    </row>
    <row r="8" spans="1:17" x14ac:dyDescent="0.25">
      <c r="A8" s="116" t="s">
        <v>13</v>
      </c>
      <c r="B8" s="155">
        <v>3.5</v>
      </c>
      <c r="C8" s="155"/>
      <c r="D8" s="155"/>
      <c r="E8" s="155"/>
      <c r="F8" s="155"/>
      <c r="G8" s="155"/>
      <c r="H8" s="155"/>
      <c r="I8" s="155">
        <v>3.5</v>
      </c>
      <c r="J8" s="155"/>
      <c r="K8" s="155"/>
      <c r="L8" s="155">
        <v>3.5</v>
      </c>
      <c r="M8" s="155"/>
      <c r="N8" s="155"/>
      <c r="O8" s="155">
        <v>3.5</v>
      </c>
      <c r="P8" s="155"/>
      <c r="Q8" s="155"/>
    </row>
    <row r="9" spans="1:17" x14ac:dyDescent="0.25">
      <c r="A9" s="108" t="s">
        <v>14</v>
      </c>
      <c r="B9" s="155">
        <f>B7+B8</f>
        <v>5.5</v>
      </c>
      <c r="C9" s="155"/>
      <c r="D9" s="155"/>
      <c r="E9" s="155"/>
      <c r="F9" s="155"/>
      <c r="G9" s="155"/>
      <c r="H9" s="155"/>
      <c r="I9" s="155">
        <f>I7+I8</f>
        <v>5.5</v>
      </c>
      <c r="J9" s="155"/>
      <c r="K9" s="155"/>
      <c r="L9" s="155">
        <f>L7+L8</f>
        <v>5.5</v>
      </c>
      <c r="M9" s="155"/>
      <c r="N9" s="155"/>
      <c r="O9" s="155">
        <f>O7+O8</f>
        <v>5.5</v>
      </c>
      <c r="P9" s="155"/>
      <c r="Q9" s="155"/>
    </row>
    <row r="10" spans="1:17" x14ac:dyDescent="0.25">
      <c r="A10" s="108" t="s">
        <v>15</v>
      </c>
      <c r="B10" s="168">
        <v>3</v>
      </c>
      <c r="C10" s="168"/>
      <c r="D10" s="168"/>
      <c r="E10" s="168"/>
      <c r="F10" s="168"/>
      <c r="G10" s="168"/>
      <c r="H10" s="168"/>
      <c r="I10" s="168">
        <v>3</v>
      </c>
      <c r="J10" s="168"/>
      <c r="K10" s="168"/>
      <c r="L10" s="168">
        <v>3</v>
      </c>
      <c r="M10" s="168"/>
      <c r="N10" s="168"/>
      <c r="O10" s="168">
        <v>3</v>
      </c>
      <c r="P10" s="168"/>
      <c r="Q10" s="168"/>
    </row>
    <row r="11" spans="1:17" x14ac:dyDescent="0.25">
      <c r="A11" s="108" t="s">
        <v>16</v>
      </c>
      <c r="B11" s="168">
        <v>0</v>
      </c>
      <c r="C11" s="168"/>
      <c r="D11" s="168"/>
      <c r="E11" s="168"/>
      <c r="F11" s="168"/>
      <c r="G11" s="168"/>
      <c r="H11" s="168"/>
      <c r="I11" s="168">
        <v>0</v>
      </c>
      <c r="J11" s="168"/>
      <c r="K11" s="168"/>
      <c r="L11" s="168">
        <v>0</v>
      </c>
      <c r="M11" s="168"/>
      <c r="N11" s="168"/>
      <c r="O11" s="168">
        <v>0</v>
      </c>
      <c r="P11" s="168"/>
      <c r="Q11" s="168"/>
    </row>
    <row r="12" spans="1:17" x14ac:dyDescent="0.25">
      <c r="A12" s="108" t="s">
        <v>17</v>
      </c>
      <c r="B12" s="168">
        <v>0</v>
      </c>
      <c r="C12" s="168"/>
      <c r="D12" s="168"/>
      <c r="E12" s="168"/>
      <c r="F12" s="168"/>
      <c r="G12" s="168"/>
      <c r="H12" s="168"/>
      <c r="I12" s="168">
        <v>0</v>
      </c>
      <c r="J12" s="168"/>
      <c r="K12" s="168"/>
      <c r="L12" s="168">
        <v>0</v>
      </c>
      <c r="M12" s="168"/>
      <c r="N12" s="168"/>
      <c r="O12" s="168">
        <v>0</v>
      </c>
      <c r="P12" s="168"/>
      <c r="Q12" s="168"/>
    </row>
    <row r="13" spans="1:17" x14ac:dyDescent="0.25">
      <c r="A13" s="108" t="s">
        <v>18</v>
      </c>
      <c r="B13" s="168" t="s">
        <v>92</v>
      </c>
      <c r="C13" s="168"/>
      <c r="D13" s="168"/>
      <c r="E13" s="168"/>
      <c r="F13" s="168"/>
      <c r="G13" s="168"/>
      <c r="H13" s="168"/>
      <c r="I13" s="168" t="s">
        <v>92</v>
      </c>
      <c r="J13" s="168"/>
      <c r="K13" s="168"/>
      <c r="L13" s="168" t="s">
        <v>92</v>
      </c>
      <c r="M13" s="168"/>
      <c r="N13" s="168"/>
      <c r="O13" s="168" t="s">
        <v>19</v>
      </c>
      <c r="P13" s="168"/>
      <c r="Q13" s="168"/>
    </row>
    <row r="14" spans="1:17" x14ac:dyDescent="0.25">
      <c r="A14" s="108" t="s">
        <v>20</v>
      </c>
      <c r="B14" s="168">
        <v>3</v>
      </c>
      <c r="C14" s="168"/>
      <c r="D14" s="168"/>
      <c r="E14" s="168"/>
      <c r="F14" s="168"/>
      <c r="G14" s="168"/>
      <c r="H14" s="168"/>
      <c r="I14" s="168">
        <v>3</v>
      </c>
      <c r="J14" s="168"/>
      <c r="K14" s="168"/>
      <c r="L14" s="168">
        <v>3</v>
      </c>
      <c r="M14" s="168"/>
      <c r="N14" s="168"/>
      <c r="O14" s="168">
        <v>0</v>
      </c>
      <c r="P14" s="168"/>
      <c r="Q14" s="168"/>
    </row>
    <row r="15" spans="1:17" x14ac:dyDescent="0.25">
      <c r="A15" s="108" t="s">
        <v>21</v>
      </c>
      <c r="B15" s="168" t="s">
        <v>22</v>
      </c>
      <c r="C15" s="168"/>
      <c r="D15" s="168"/>
      <c r="E15" s="168"/>
      <c r="F15" s="168"/>
      <c r="G15" s="168"/>
      <c r="H15" s="168"/>
      <c r="I15" s="168" t="s">
        <v>22</v>
      </c>
      <c r="J15" s="168"/>
      <c r="K15" s="168"/>
      <c r="L15" s="168" t="s">
        <v>22</v>
      </c>
      <c r="M15" s="168"/>
      <c r="N15" s="168"/>
      <c r="O15" s="168" t="s">
        <v>22</v>
      </c>
      <c r="P15" s="168"/>
      <c r="Q15" s="168"/>
    </row>
    <row r="16" spans="1:17" x14ac:dyDescent="0.25">
      <c r="A16" s="117" t="s">
        <v>23</v>
      </c>
      <c r="B16" s="152">
        <v>0</v>
      </c>
      <c r="C16" s="152"/>
      <c r="D16" s="152"/>
      <c r="E16" s="152"/>
      <c r="F16" s="152"/>
      <c r="G16" s="152"/>
      <c r="H16" s="152"/>
      <c r="I16" s="152">
        <v>0</v>
      </c>
      <c r="J16" s="152"/>
      <c r="K16" s="152"/>
      <c r="L16" s="152">
        <v>0</v>
      </c>
      <c r="M16" s="152"/>
      <c r="N16" s="152"/>
      <c r="O16" s="152">
        <v>0</v>
      </c>
      <c r="P16" s="152"/>
      <c r="Q16" s="152"/>
    </row>
    <row r="17" spans="1:17" x14ac:dyDescent="0.25">
      <c r="A17" s="108" t="s">
        <v>24</v>
      </c>
      <c r="B17" s="152">
        <v>0</v>
      </c>
      <c r="C17" s="152"/>
      <c r="D17" s="152"/>
      <c r="E17" s="152"/>
      <c r="F17" s="152"/>
      <c r="G17" s="152"/>
      <c r="H17" s="152"/>
      <c r="I17" s="152">
        <v>0</v>
      </c>
      <c r="J17" s="152"/>
      <c r="K17" s="152"/>
      <c r="L17" s="152">
        <v>0</v>
      </c>
      <c r="M17" s="152"/>
      <c r="N17" s="152"/>
      <c r="O17" s="152">
        <v>0</v>
      </c>
      <c r="P17" s="152"/>
      <c r="Q17" s="152"/>
    </row>
    <row r="18" spans="1:17" x14ac:dyDescent="0.25">
      <c r="A18" s="1"/>
      <c r="B18" s="2"/>
      <c r="C18" s="9"/>
      <c r="D18" s="9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</row>
    <row r="19" spans="1:17" ht="24.75" customHeight="1" x14ac:dyDescent="0.25">
      <c r="A19" s="31" t="s">
        <v>25</v>
      </c>
      <c r="B19" s="158">
        <v>1</v>
      </c>
      <c r="C19" s="158"/>
      <c r="D19" s="158"/>
      <c r="E19" s="158"/>
      <c r="F19" s="158"/>
      <c r="G19" s="158"/>
      <c r="H19" s="158">
        <v>2</v>
      </c>
      <c r="I19" s="158"/>
      <c r="J19" s="170">
        <v>3</v>
      </c>
      <c r="K19" s="170"/>
      <c r="L19" s="3"/>
      <c r="M19" s="3"/>
      <c r="N19" s="3"/>
      <c r="O19" s="3"/>
      <c r="P19" s="3"/>
      <c r="Q19" s="3"/>
    </row>
    <row r="20" spans="1:17" x14ac:dyDescent="0.25">
      <c r="A20" s="108" t="s">
        <v>26</v>
      </c>
      <c r="B20" s="163">
        <v>24</v>
      </c>
      <c r="C20" s="169"/>
      <c r="D20" s="169"/>
      <c r="E20" s="169"/>
      <c r="F20" s="169"/>
      <c r="G20" s="164"/>
      <c r="H20" s="163">
        <v>36</v>
      </c>
      <c r="I20" s="164"/>
      <c r="J20" s="163">
        <v>45</v>
      </c>
      <c r="K20" s="164"/>
      <c r="L20" s="3"/>
      <c r="M20" s="3"/>
      <c r="N20" s="3"/>
      <c r="O20" s="3"/>
      <c r="P20" s="3"/>
      <c r="Q20" s="3"/>
    </row>
    <row r="21" spans="1:17" x14ac:dyDescent="0.25">
      <c r="A21" s="108" t="s">
        <v>27</v>
      </c>
      <c r="B21" s="163">
        <v>4</v>
      </c>
      <c r="C21" s="169"/>
      <c r="D21" s="169"/>
      <c r="E21" s="169"/>
      <c r="F21" s="169"/>
      <c r="G21" s="164"/>
      <c r="H21" s="163">
        <v>4</v>
      </c>
      <c r="I21" s="164"/>
      <c r="J21" s="163">
        <v>4</v>
      </c>
      <c r="K21" s="164"/>
      <c r="L21" s="3"/>
      <c r="M21" s="3"/>
      <c r="N21" s="3"/>
      <c r="O21" s="3"/>
      <c r="P21" s="3"/>
      <c r="Q21" s="3"/>
    </row>
    <row r="22" spans="1:17" x14ac:dyDescent="0.25">
      <c r="A22" s="108" t="s">
        <v>28</v>
      </c>
      <c r="B22" s="163">
        <f>B23-B20-B21</f>
        <v>89</v>
      </c>
      <c r="C22" s="169"/>
      <c r="D22" s="169"/>
      <c r="E22" s="169"/>
      <c r="F22" s="169"/>
      <c r="G22" s="164"/>
      <c r="H22" s="163">
        <f>B23-H20-H21</f>
        <v>77</v>
      </c>
      <c r="I22" s="164"/>
      <c r="J22" s="163">
        <f>B23-J20-J21</f>
        <v>68</v>
      </c>
      <c r="K22" s="164"/>
      <c r="L22" s="3"/>
      <c r="M22" s="3"/>
      <c r="N22" s="3"/>
      <c r="O22" s="3"/>
      <c r="P22" s="3"/>
      <c r="Q22" s="3"/>
    </row>
    <row r="23" spans="1:17" x14ac:dyDescent="0.25">
      <c r="A23" s="108" t="s">
        <v>29</v>
      </c>
      <c r="B23" s="163">
        <f>B20+B21+H20+H21+J20+J21</f>
        <v>117</v>
      </c>
      <c r="C23" s="169"/>
      <c r="D23" s="169"/>
      <c r="E23" s="169"/>
      <c r="F23" s="169"/>
      <c r="G23" s="169"/>
      <c r="H23" s="169"/>
      <c r="I23" s="169"/>
      <c r="J23" s="169"/>
      <c r="K23" s="164"/>
      <c r="L23" s="3"/>
      <c r="M23" s="3"/>
      <c r="N23" s="3"/>
      <c r="O23" s="3"/>
      <c r="P23" s="3"/>
      <c r="Q23" s="3"/>
    </row>
    <row r="24" spans="1:17" x14ac:dyDescent="0.25">
      <c r="A24" s="108" t="s">
        <v>30</v>
      </c>
      <c r="B24" s="163">
        <v>2</v>
      </c>
      <c r="C24" s="169"/>
      <c r="D24" s="169"/>
      <c r="E24" s="169"/>
      <c r="F24" s="169"/>
      <c r="G24" s="169"/>
      <c r="H24" s="169"/>
      <c r="I24" s="169"/>
      <c r="J24" s="169"/>
      <c r="K24" s="164"/>
      <c r="L24" s="3"/>
      <c r="M24" s="3"/>
      <c r="N24" s="3"/>
      <c r="O24" s="3"/>
      <c r="P24" s="3"/>
      <c r="Q24" s="3"/>
    </row>
    <row r="25" spans="1:17" x14ac:dyDescent="0.25">
      <c r="A25" s="114" t="s">
        <v>31</v>
      </c>
      <c r="B25" s="163">
        <v>0.25</v>
      </c>
      <c r="C25" s="169"/>
      <c r="D25" s="169"/>
      <c r="E25" s="169"/>
      <c r="F25" s="169"/>
      <c r="G25" s="169"/>
      <c r="H25" s="169"/>
      <c r="I25" s="169"/>
      <c r="J25" s="169"/>
      <c r="K25" s="164"/>
      <c r="L25" s="3"/>
      <c r="M25" s="3"/>
      <c r="N25" s="3"/>
      <c r="O25" s="3"/>
      <c r="P25" s="3"/>
      <c r="Q25" s="3"/>
    </row>
    <row r="26" spans="1:17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37.5" customHeight="1" x14ac:dyDescent="0.25">
      <c r="A27" s="31" t="s">
        <v>32</v>
      </c>
      <c r="B27" s="158" t="s">
        <v>1</v>
      </c>
      <c r="C27" s="158"/>
      <c r="D27" s="158"/>
      <c r="E27" s="158"/>
      <c r="F27" s="158"/>
      <c r="G27" s="158"/>
      <c r="H27" s="158"/>
      <c r="I27" s="158" t="s">
        <v>2</v>
      </c>
      <c r="J27" s="158"/>
      <c r="K27" s="158"/>
      <c r="L27" s="158" t="s">
        <v>3</v>
      </c>
      <c r="M27" s="158"/>
      <c r="N27" s="158"/>
      <c r="O27" s="158" t="s">
        <v>4</v>
      </c>
      <c r="P27" s="158"/>
      <c r="Q27" s="158"/>
    </row>
    <row r="28" spans="1:17" x14ac:dyDescent="0.25">
      <c r="A28" s="107" t="s">
        <v>8</v>
      </c>
      <c r="B28" s="163">
        <f>B3</f>
        <v>315</v>
      </c>
      <c r="C28" s="169"/>
      <c r="D28" s="164"/>
      <c r="E28" s="108">
        <f>E3</f>
        <v>297</v>
      </c>
      <c r="F28" s="163">
        <f>F3</f>
        <v>159</v>
      </c>
      <c r="G28" s="169"/>
      <c r="H28" s="164"/>
      <c r="I28" s="108">
        <f t="shared" ref="I28:Q28" si="0">I3</f>
        <v>0</v>
      </c>
      <c r="J28" s="108">
        <f t="shared" si="0"/>
        <v>270</v>
      </c>
      <c r="K28" s="108">
        <f t="shared" si="0"/>
        <v>225</v>
      </c>
      <c r="L28" s="108">
        <f t="shared" si="0"/>
        <v>225</v>
      </c>
      <c r="M28" s="108">
        <f t="shared" si="0"/>
        <v>630</v>
      </c>
      <c r="N28" s="108">
        <f t="shared" si="0"/>
        <v>210</v>
      </c>
      <c r="O28" s="108">
        <f t="shared" si="0"/>
        <v>360</v>
      </c>
      <c r="P28" s="108">
        <f t="shared" si="0"/>
        <v>610</v>
      </c>
      <c r="Q28" s="108">
        <f t="shared" si="0"/>
        <v>90</v>
      </c>
    </row>
    <row r="29" spans="1:17" x14ac:dyDescent="0.25">
      <c r="A29" s="107" t="s">
        <v>10</v>
      </c>
      <c r="B29" s="163">
        <f>B5</f>
        <v>0.9</v>
      </c>
      <c r="C29" s="169"/>
      <c r="D29" s="169"/>
      <c r="E29" s="169"/>
      <c r="F29" s="169"/>
      <c r="G29" s="169"/>
      <c r="H29" s="164"/>
      <c r="I29" s="163">
        <f>I5</f>
        <v>0.9</v>
      </c>
      <c r="J29" s="169"/>
      <c r="K29" s="164"/>
      <c r="L29" s="163">
        <f>L5</f>
        <v>0.9</v>
      </c>
      <c r="M29" s="169"/>
      <c r="N29" s="164"/>
      <c r="O29" s="163">
        <f>O5</f>
        <v>0.9</v>
      </c>
      <c r="P29" s="169"/>
      <c r="Q29" s="164"/>
    </row>
    <row r="30" spans="1:17" x14ac:dyDescent="0.25">
      <c r="A30" s="107" t="s">
        <v>33</v>
      </c>
      <c r="B30" s="134">
        <f>B28/B29</f>
        <v>350</v>
      </c>
      <c r="C30" s="135"/>
      <c r="D30" s="136"/>
      <c r="E30" s="109">
        <f>E28/B29</f>
        <v>330</v>
      </c>
      <c r="F30" s="137">
        <f>F28/B29</f>
        <v>176.66666666666666</v>
      </c>
      <c r="G30" s="147"/>
      <c r="H30" s="138"/>
      <c r="I30" s="109">
        <f>I28/I29</f>
        <v>0</v>
      </c>
      <c r="J30" s="109">
        <f>J28/I29</f>
        <v>300</v>
      </c>
      <c r="K30" s="109">
        <f>K28/I29</f>
        <v>250</v>
      </c>
      <c r="L30" s="109">
        <f>L28/L29</f>
        <v>250</v>
      </c>
      <c r="M30" s="109">
        <f>M28/L29</f>
        <v>700</v>
      </c>
      <c r="N30" s="109">
        <f>N28/L29</f>
        <v>233.33333333333331</v>
      </c>
      <c r="O30" s="109">
        <f>O28/O29</f>
        <v>400</v>
      </c>
      <c r="P30" s="109">
        <f>P28/O29</f>
        <v>677.77777777777771</v>
      </c>
      <c r="Q30" s="109">
        <f>Q28/O29</f>
        <v>100</v>
      </c>
    </row>
    <row r="31" spans="1:17" x14ac:dyDescent="0.25">
      <c r="A31" s="107" t="s">
        <v>34</v>
      </c>
      <c r="B31" s="137">
        <f>B30+E30+F30</f>
        <v>856.66666666666663</v>
      </c>
      <c r="C31" s="147"/>
      <c r="D31" s="147"/>
      <c r="E31" s="147"/>
      <c r="F31" s="147"/>
      <c r="G31" s="147"/>
      <c r="H31" s="138"/>
      <c r="I31" s="134">
        <f>I30+J30+K30</f>
        <v>550</v>
      </c>
      <c r="J31" s="135"/>
      <c r="K31" s="136"/>
      <c r="L31" s="134">
        <f>L30+M30+N30</f>
        <v>1183.3333333333333</v>
      </c>
      <c r="M31" s="135"/>
      <c r="N31" s="136"/>
      <c r="O31" s="134">
        <f>P30+Q30+O30</f>
        <v>1177.7777777777778</v>
      </c>
      <c r="P31" s="135"/>
      <c r="Q31" s="136"/>
    </row>
    <row r="32" spans="1:17" x14ac:dyDescent="0.25">
      <c r="A32" s="107" t="s">
        <v>35</v>
      </c>
      <c r="B32" s="139">
        <f>B30/B31</f>
        <v>0.40856031128404668</v>
      </c>
      <c r="C32" s="140"/>
      <c r="D32" s="141"/>
      <c r="E32" s="110"/>
      <c r="F32" s="139">
        <f>F30/B31</f>
        <v>0.20622568093385213</v>
      </c>
      <c r="G32" s="140"/>
      <c r="H32" s="141"/>
      <c r="I32" s="110">
        <f>I30/I31</f>
        <v>0</v>
      </c>
      <c r="J32" s="110"/>
      <c r="K32" s="110">
        <f>K30/I31</f>
        <v>0.45454545454545453</v>
      </c>
      <c r="L32" s="110">
        <f>L30/L31</f>
        <v>0.21126760563380284</v>
      </c>
      <c r="M32" s="110"/>
      <c r="N32" s="110">
        <f>N30/L31</f>
        <v>0.19718309859154928</v>
      </c>
      <c r="O32" s="110">
        <f>O30/O31</f>
        <v>0.33962264150943394</v>
      </c>
      <c r="P32" s="110"/>
      <c r="Q32" s="110">
        <f>Q30/O31</f>
        <v>8.4905660377358486E-2</v>
      </c>
    </row>
    <row r="33" spans="1:17" x14ac:dyDescent="0.25">
      <c r="A33" s="107" t="s">
        <v>36</v>
      </c>
      <c r="B33" s="167">
        <v>1900</v>
      </c>
      <c r="C33" s="167"/>
      <c r="D33" s="167"/>
      <c r="E33" s="167"/>
      <c r="F33" s="167"/>
      <c r="G33" s="167"/>
      <c r="H33" s="167"/>
      <c r="I33" s="167">
        <v>1900</v>
      </c>
      <c r="J33" s="167"/>
      <c r="K33" s="167"/>
      <c r="L33" s="167">
        <v>1900</v>
      </c>
      <c r="M33" s="167"/>
      <c r="N33" s="167"/>
      <c r="O33" s="167">
        <v>1900</v>
      </c>
      <c r="P33" s="167"/>
      <c r="Q33" s="167"/>
    </row>
    <row r="34" spans="1:17" x14ac:dyDescent="0.25">
      <c r="A34" s="107" t="s">
        <v>37</v>
      </c>
      <c r="B34" s="134">
        <v>2</v>
      </c>
      <c r="C34" s="135"/>
      <c r="D34" s="135"/>
      <c r="E34" s="135"/>
      <c r="F34" s="135"/>
      <c r="G34" s="135"/>
      <c r="H34" s="136"/>
      <c r="I34" s="134">
        <v>2</v>
      </c>
      <c r="J34" s="135"/>
      <c r="K34" s="136"/>
      <c r="L34" s="134">
        <v>3</v>
      </c>
      <c r="M34" s="135"/>
      <c r="N34" s="136"/>
      <c r="O34" s="134">
        <v>3</v>
      </c>
      <c r="P34" s="135"/>
      <c r="Q34" s="136"/>
    </row>
    <row r="35" spans="1:17" x14ac:dyDescent="0.25">
      <c r="A35" s="107" t="s">
        <v>38</v>
      </c>
      <c r="B35" s="155">
        <v>3.75</v>
      </c>
      <c r="C35" s="155"/>
      <c r="D35" s="155"/>
      <c r="E35" s="155"/>
      <c r="F35" s="155"/>
      <c r="G35" s="155"/>
      <c r="H35" s="155"/>
      <c r="I35" s="155">
        <v>3.75</v>
      </c>
      <c r="J35" s="155"/>
      <c r="K35" s="155"/>
      <c r="L35" s="155">
        <v>3.75</v>
      </c>
      <c r="M35" s="155"/>
      <c r="N35" s="155"/>
      <c r="O35" s="155">
        <v>3.75</v>
      </c>
      <c r="P35" s="155"/>
      <c r="Q35" s="155"/>
    </row>
    <row r="36" spans="1:17" x14ac:dyDescent="0.25">
      <c r="A36" s="107" t="s">
        <v>39</v>
      </c>
      <c r="B36" s="133">
        <f>1+((B35-3.6)/9)</f>
        <v>1.0166666666666666</v>
      </c>
      <c r="C36" s="133"/>
      <c r="D36" s="133"/>
      <c r="E36" s="133"/>
      <c r="F36" s="133"/>
      <c r="G36" s="133"/>
      <c r="H36" s="133"/>
      <c r="I36" s="133">
        <f>1+((I35-3.6)/9)</f>
        <v>1.0166666666666666</v>
      </c>
      <c r="J36" s="133"/>
      <c r="K36" s="133"/>
      <c r="L36" s="133">
        <f>1+((L35-3.6)/9)</f>
        <v>1.0166666666666666</v>
      </c>
      <c r="M36" s="133"/>
      <c r="N36" s="133"/>
      <c r="O36" s="133">
        <f>1+((O35-3.6)/9)</f>
        <v>1.0166666666666666</v>
      </c>
      <c r="P36" s="133"/>
      <c r="Q36" s="133"/>
    </row>
    <row r="37" spans="1:17" x14ac:dyDescent="0.25">
      <c r="A37" s="107" t="s">
        <v>40</v>
      </c>
      <c r="B37" s="133">
        <f>100/(100+B4*(B24-1))</f>
        <v>0.98039215686274506</v>
      </c>
      <c r="C37" s="133"/>
      <c r="D37" s="133"/>
      <c r="E37" s="133"/>
      <c r="F37" s="133"/>
      <c r="G37" s="133"/>
      <c r="H37" s="133"/>
      <c r="I37" s="133">
        <f>100/(100+I4*(B24-1))</f>
        <v>0.98039215686274506</v>
      </c>
      <c r="J37" s="133"/>
      <c r="K37" s="133"/>
      <c r="L37" s="133">
        <f>100/(100+L4*(B24-1))</f>
        <v>0.970873786407767</v>
      </c>
      <c r="M37" s="133"/>
      <c r="N37" s="133"/>
      <c r="O37" s="133">
        <f>100/(100+O4*(B24-1))</f>
        <v>0.970873786407767</v>
      </c>
      <c r="P37" s="133"/>
      <c r="Q37" s="133"/>
    </row>
    <row r="38" spans="1:17" x14ac:dyDescent="0.25">
      <c r="A38" s="107" t="s">
        <v>41</v>
      </c>
      <c r="B38" s="152">
        <v>1</v>
      </c>
      <c r="C38" s="152"/>
      <c r="D38" s="152"/>
      <c r="E38" s="152"/>
      <c r="F38" s="152"/>
      <c r="G38" s="152"/>
      <c r="H38" s="152"/>
      <c r="I38" s="152">
        <v>1</v>
      </c>
      <c r="J38" s="152"/>
      <c r="K38" s="152"/>
      <c r="L38" s="152">
        <v>1</v>
      </c>
      <c r="M38" s="152"/>
      <c r="N38" s="152"/>
      <c r="O38" s="152">
        <v>1</v>
      </c>
      <c r="P38" s="152"/>
      <c r="Q38" s="152"/>
    </row>
    <row r="39" spans="1:17" x14ac:dyDescent="0.25">
      <c r="A39" s="107" t="s">
        <v>42</v>
      </c>
      <c r="B39" s="152">
        <v>1</v>
      </c>
      <c r="C39" s="152"/>
      <c r="D39" s="152"/>
      <c r="E39" s="152"/>
      <c r="F39" s="152"/>
      <c r="G39" s="152"/>
      <c r="H39" s="152"/>
      <c r="I39" s="152">
        <v>1</v>
      </c>
      <c r="J39" s="152"/>
      <c r="K39" s="152"/>
      <c r="L39" s="152">
        <v>1</v>
      </c>
      <c r="M39" s="152"/>
      <c r="N39" s="152"/>
      <c r="O39" s="152">
        <v>1</v>
      </c>
      <c r="P39" s="152"/>
      <c r="Q39" s="152"/>
    </row>
    <row r="40" spans="1:17" x14ac:dyDescent="0.25">
      <c r="A40" s="107" t="s">
        <v>43</v>
      </c>
      <c r="B40" s="152">
        <v>1</v>
      </c>
      <c r="C40" s="152"/>
      <c r="D40" s="152"/>
      <c r="E40" s="152"/>
      <c r="F40" s="152"/>
      <c r="G40" s="152"/>
      <c r="H40" s="152"/>
      <c r="I40" s="152">
        <v>1</v>
      </c>
      <c r="J40" s="152"/>
      <c r="K40" s="152"/>
      <c r="L40" s="152">
        <v>1</v>
      </c>
      <c r="M40" s="152"/>
      <c r="N40" s="152"/>
      <c r="O40" s="152">
        <v>1</v>
      </c>
      <c r="P40" s="152"/>
      <c r="Q40" s="152"/>
    </row>
    <row r="41" spans="1:17" x14ac:dyDescent="0.25">
      <c r="A41" s="107" t="s">
        <v>44</v>
      </c>
      <c r="B41" s="152">
        <v>1</v>
      </c>
      <c r="C41" s="152"/>
      <c r="D41" s="152"/>
      <c r="E41" s="152"/>
      <c r="F41" s="152"/>
      <c r="G41" s="152"/>
      <c r="H41" s="152"/>
      <c r="I41" s="152">
        <v>1</v>
      </c>
      <c r="J41" s="152"/>
      <c r="K41" s="152"/>
      <c r="L41" s="152">
        <v>1</v>
      </c>
      <c r="M41" s="152"/>
      <c r="N41" s="152"/>
      <c r="O41" s="152">
        <v>1</v>
      </c>
      <c r="P41" s="152"/>
      <c r="Q41" s="152"/>
    </row>
    <row r="42" spans="1:17" x14ac:dyDescent="0.25">
      <c r="A42" s="107" t="s">
        <v>45</v>
      </c>
      <c r="B42" s="152">
        <v>1</v>
      </c>
      <c r="C42" s="152"/>
      <c r="D42" s="152"/>
      <c r="E42" s="152"/>
      <c r="F42" s="152"/>
      <c r="G42" s="152"/>
      <c r="H42" s="152"/>
      <c r="I42" s="152">
        <v>1</v>
      </c>
      <c r="J42" s="152"/>
      <c r="K42" s="152"/>
      <c r="L42" s="152">
        <v>1</v>
      </c>
      <c r="M42" s="152"/>
      <c r="N42" s="152"/>
      <c r="O42" s="152">
        <v>1</v>
      </c>
      <c r="P42" s="152"/>
      <c r="Q42" s="152"/>
    </row>
    <row r="43" spans="1:17" x14ac:dyDescent="0.25">
      <c r="A43" s="107" t="s">
        <v>46</v>
      </c>
      <c r="B43" s="133">
        <f>1/(1+(0.05*B32))</f>
        <v>0.97998093422306964</v>
      </c>
      <c r="C43" s="133"/>
      <c r="D43" s="133"/>
      <c r="E43" s="133"/>
      <c r="F43" s="133"/>
      <c r="G43" s="133"/>
      <c r="H43" s="133"/>
      <c r="I43" s="133">
        <f>1/(1+(0.05*I32))</f>
        <v>1</v>
      </c>
      <c r="J43" s="133"/>
      <c r="K43" s="133"/>
      <c r="L43" s="133">
        <f>1/(1+(0.05*L32))</f>
        <v>0.989547038327526</v>
      </c>
      <c r="M43" s="133"/>
      <c r="N43" s="133"/>
      <c r="O43" s="133">
        <f>1/(1+(0.05*O32))</f>
        <v>0.98330241187384038</v>
      </c>
      <c r="P43" s="133"/>
      <c r="Q43" s="133"/>
    </row>
    <row r="44" spans="1:17" x14ac:dyDescent="0.25">
      <c r="A44" s="107" t="s">
        <v>47</v>
      </c>
      <c r="B44" s="133">
        <f>1-(0.15*F32)</f>
        <v>0.96906614785992218</v>
      </c>
      <c r="C44" s="133"/>
      <c r="D44" s="133"/>
      <c r="E44" s="133"/>
      <c r="F44" s="133"/>
      <c r="G44" s="133"/>
      <c r="H44" s="133"/>
      <c r="I44" s="133">
        <f>1-(0.15*K32)</f>
        <v>0.93181818181818188</v>
      </c>
      <c r="J44" s="133"/>
      <c r="K44" s="133"/>
      <c r="L44" s="133">
        <f>1-(0.15*N32)</f>
        <v>0.97042253521126765</v>
      </c>
      <c r="M44" s="133"/>
      <c r="N44" s="133"/>
      <c r="O44" s="133">
        <f>1-(0.15*Q32)</f>
        <v>0.98726415094339626</v>
      </c>
      <c r="P44" s="133"/>
      <c r="Q44" s="133"/>
    </row>
    <row r="45" spans="1:17" x14ac:dyDescent="0.25">
      <c r="A45" s="107" t="s">
        <v>48</v>
      </c>
      <c r="B45" s="152">
        <v>1</v>
      </c>
      <c r="C45" s="152"/>
      <c r="D45" s="152"/>
      <c r="E45" s="152"/>
      <c r="F45" s="152"/>
      <c r="G45" s="152"/>
      <c r="H45" s="152"/>
      <c r="I45" s="152">
        <v>1</v>
      </c>
      <c r="J45" s="152"/>
      <c r="K45" s="152"/>
      <c r="L45" s="152">
        <v>1</v>
      </c>
      <c r="M45" s="152"/>
      <c r="N45" s="152"/>
      <c r="O45" s="152">
        <v>1</v>
      </c>
      <c r="P45" s="152"/>
      <c r="Q45" s="152"/>
    </row>
    <row r="46" spans="1:17" x14ac:dyDescent="0.25">
      <c r="A46" s="107" t="s">
        <v>49</v>
      </c>
      <c r="B46" s="152">
        <v>1</v>
      </c>
      <c r="C46" s="152"/>
      <c r="D46" s="152"/>
      <c r="E46" s="152"/>
      <c r="F46" s="152"/>
      <c r="G46" s="152"/>
      <c r="H46" s="152"/>
      <c r="I46" s="152">
        <v>1</v>
      </c>
      <c r="J46" s="152"/>
      <c r="K46" s="152"/>
      <c r="L46" s="152">
        <v>1</v>
      </c>
      <c r="M46" s="152"/>
      <c r="N46" s="152"/>
      <c r="O46" s="152">
        <v>1</v>
      </c>
      <c r="P46" s="152"/>
      <c r="Q46" s="152"/>
    </row>
    <row r="47" spans="1:17" x14ac:dyDescent="0.25">
      <c r="A47" s="107" t="s">
        <v>50</v>
      </c>
      <c r="B47" s="134">
        <f>B33*B34*B36*B37*B38*B39*B40*B41*B42*B43*B44*B45*B46</f>
        <v>3596.9388835928394</v>
      </c>
      <c r="C47" s="135"/>
      <c r="D47" s="135"/>
      <c r="E47" s="135"/>
      <c r="F47" s="135"/>
      <c r="G47" s="135"/>
      <c r="H47" s="136"/>
      <c r="I47" s="134">
        <f>I33*I34*I36*I37*I38*I39*I40*I41*I42*I43*I44*I45*I46</f>
        <v>3529.3374925727862</v>
      </c>
      <c r="J47" s="135"/>
      <c r="K47" s="136"/>
      <c r="L47" s="134">
        <f>L33*L34*L36*L37*L38*L39*L40*L41*L42*L43*L44*L45*L46</f>
        <v>5402.7333310781087</v>
      </c>
      <c r="M47" s="135"/>
      <c r="N47" s="136"/>
      <c r="O47" s="134">
        <f>O33*O34*O36*O37*O38*O39*O40*O41*O42*O43*O44*O45*O46</f>
        <v>5461.8112470054211</v>
      </c>
      <c r="P47" s="135"/>
      <c r="Q47" s="136"/>
    </row>
    <row r="48" spans="1:17" x14ac:dyDescent="0.25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</row>
    <row r="49" spans="1:17" x14ac:dyDescent="0.25">
      <c r="A49" s="6" t="s">
        <v>51</v>
      </c>
      <c r="B49" s="160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</row>
    <row r="50" spans="1:17" x14ac:dyDescent="0.25">
      <c r="A50" s="118" t="s">
        <v>52</v>
      </c>
      <c r="B50" s="156">
        <v>2</v>
      </c>
      <c r="C50" s="156"/>
      <c r="D50" s="156"/>
      <c r="E50" s="156"/>
      <c r="F50" s="156"/>
      <c r="G50" s="156"/>
      <c r="H50" s="156"/>
      <c r="I50" s="156">
        <v>3</v>
      </c>
      <c r="J50" s="156"/>
      <c r="K50" s="156"/>
      <c r="L50" s="156">
        <v>1</v>
      </c>
      <c r="M50" s="156"/>
      <c r="N50" s="156"/>
      <c r="O50" s="156">
        <v>1</v>
      </c>
      <c r="P50" s="156"/>
      <c r="Q50" s="156"/>
    </row>
    <row r="51" spans="1:17" x14ac:dyDescent="0.25">
      <c r="A51" s="118" t="s">
        <v>53</v>
      </c>
      <c r="B51" s="158" t="s">
        <v>5</v>
      </c>
      <c r="C51" s="158"/>
      <c r="D51" s="158"/>
      <c r="E51" s="158" t="s">
        <v>6</v>
      </c>
      <c r="F51" s="158"/>
      <c r="G51" s="158" t="s">
        <v>7</v>
      </c>
      <c r="H51" s="158"/>
      <c r="I51" s="127" t="s">
        <v>5</v>
      </c>
      <c r="J51" s="127" t="s">
        <v>6</v>
      </c>
      <c r="K51" s="127" t="s">
        <v>7</v>
      </c>
      <c r="L51" s="128" t="s">
        <v>5</v>
      </c>
      <c r="M51" s="128" t="s">
        <v>6</v>
      </c>
      <c r="N51" s="128" t="s">
        <v>7</v>
      </c>
      <c r="O51" s="128" t="s">
        <v>5</v>
      </c>
      <c r="P51" s="128" t="s">
        <v>6</v>
      </c>
      <c r="Q51" s="128" t="s">
        <v>7</v>
      </c>
    </row>
    <row r="52" spans="1:17" x14ac:dyDescent="0.25">
      <c r="A52" s="108" t="s">
        <v>54</v>
      </c>
      <c r="B52" s="134">
        <f>B30</f>
        <v>350</v>
      </c>
      <c r="C52" s="135"/>
      <c r="D52" s="136"/>
      <c r="E52" s="134">
        <f>E30</f>
        <v>330</v>
      </c>
      <c r="F52" s="136"/>
      <c r="G52" s="134">
        <f>F30</f>
        <v>176.66666666666666</v>
      </c>
      <c r="H52" s="136"/>
      <c r="I52" s="109">
        <f t="shared" ref="I52:Q52" si="1">I30</f>
        <v>0</v>
      </c>
      <c r="J52" s="109">
        <f t="shared" si="1"/>
        <v>300</v>
      </c>
      <c r="K52" s="109">
        <f t="shared" si="1"/>
        <v>250</v>
      </c>
      <c r="L52" s="109">
        <f t="shared" si="1"/>
        <v>250</v>
      </c>
      <c r="M52" s="109">
        <f t="shared" si="1"/>
        <v>700</v>
      </c>
      <c r="N52" s="109">
        <f t="shared" si="1"/>
        <v>233.33333333333331</v>
      </c>
      <c r="O52" s="109">
        <f t="shared" si="1"/>
        <v>400</v>
      </c>
      <c r="P52" s="109">
        <f t="shared" si="1"/>
        <v>677.77777777777771</v>
      </c>
      <c r="Q52" s="109">
        <f t="shared" si="1"/>
        <v>100</v>
      </c>
    </row>
    <row r="53" spans="1:17" x14ac:dyDescent="0.25">
      <c r="A53" s="108" t="s">
        <v>55</v>
      </c>
      <c r="B53" s="134">
        <f>B47</f>
        <v>3596.9388835928394</v>
      </c>
      <c r="C53" s="135"/>
      <c r="D53" s="135"/>
      <c r="E53" s="135"/>
      <c r="F53" s="135"/>
      <c r="G53" s="135"/>
      <c r="H53" s="136"/>
      <c r="I53" s="134">
        <f>I47</f>
        <v>3529.3374925727862</v>
      </c>
      <c r="J53" s="135"/>
      <c r="K53" s="136"/>
      <c r="L53" s="134">
        <f>L47</f>
        <v>5402.7333310781087</v>
      </c>
      <c r="M53" s="135"/>
      <c r="N53" s="136"/>
      <c r="O53" s="134">
        <f>O47</f>
        <v>5461.8112470054211</v>
      </c>
      <c r="P53" s="135"/>
      <c r="Q53" s="136"/>
    </row>
    <row r="54" spans="1:17" x14ac:dyDescent="0.25">
      <c r="A54" s="108" t="s">
        <v>14</v>
      </c>
      <c r="B54" s="145">
        <f>B9</f>
        <v>5.5</v>
      </c>
      <c r="C54" s="157"/>
      <c r="D54" s="157"/>
      <c r="E54" s="157"/>
      <c r="F54" s="157"/>
      <c r="G54" s="157"/>
      <c r="H54" s="146"/>
      <c r="I54" s="155">
        <f>I9</f>
        <v>5.5</v>
      </c>
      <c r="J54" s="155"/>
      <c r="K54" s="155"/>
      <c r="L54" s="145">
        <f>L9</f>
        <v>5.5</v>
      </c>
      <c r="M54" s="157"/>
      <c r="N54" s="157"/>
      <c r="O54" s="157"/>
      <c r="P54" s="157"/>
      <c r="Q54" s="146"/>
    </row>
    <row r="55" spans="1:17" x14ac:dyDescent="0.25">
      <c r="A55" s="108" t="s">
        <v>56</v>
      </c>
      <c r="B55" s="145">
        <f>H20+H21-B54</f>
        <v>34.5</v>
      </c>
      <c r="C55" s="157"/>
      <c r="D55" s="157"/>
      <c r="E55" s="157"/>
      <c r="F55" s="157"/>
      <c r="G55" s="157"/>
      <c r="H55" s="146"/>
      <c r="I55" s="145">
        <f>J20+J21-I54</f>
        <v>43.5</v>
      </c>
      <c r="J55" s="157"/>
      <c r="K55" s="146"/>
      <c r="L55" s="145">
        <f>B20+B21-L54</f>
        <v>22.5</v>
      </c>
      <c r="M55" s="157"/>
      <c r="N55" s="146"/>
      <c r="O55" s="145">
        <f>B20+B21-L54</f>
        <v>22.5</v>
      </c>
      <c r="P55" s="157"/>
      <c r="Q55" s="146"/>
    </row>
    <row r="56" spans="1:17" x14ac:dyDescent="0.25">
      <c r="A56" s="108" t="s">
        <v>57</v>
      </c>
      <c r="B56" s="139">
        <f>B55/B23</f>
        <v>0.29487179487179488</v>
      </c>
      <c r="C56" s="140"/>
      <c r="D56" s="140"/>
      <c r="E56" s="140"/>
      <c r="F56" s="140"/>
      <c r="G56" s="140"/>
      <c r="H56" s="141"/>
      <c r="I56" s="139">
        <f>I55/B23</f>
        <v>0.37179487179487181</v>
      </c>
      <c r="J56" s="140"/>
      <c r="K56" s="141"/>
      <c r="L56" s="139">
        <f>L55/B23</f>
        <v>0.19230769230769232</v>
      </c>
      <c r="M56" s="140"/>
      <c r="N56" s="141"/>
      <c r="O56" s="139">
        <f>O55/B23</f>
        <v>0.19230769230769232</v>
      </c>
      <c r="P56" s="140"/>
      <c r="Q56" s="141"/>
    </row>
    <row r="57" spans="1:17" x14ac:dyDescent="0.25">
      <c r="A57" s="108" t="s">
        <v>58</v>
      </c>
      <c r="B57" s="137">
        <f>B56*B47</f>
        <v>1060.6358246491707</v>
      </c>
      <c r="C57" s="147"/>
      <c r="D57" s="147"/>
      <c r="E57" s="147"/>
      <c r="F57" s="147"/>
      <c r="G57" s="147"/>
      <c r="H57" s="138"/>
      <c r="I57" s="134">
        <f>I56*I47</f>
        <v>1312.1895805719334</v>
      </c>
      <c r="J57" s="135"/>
      <c r="K57" s="136"/>
      <c r="L57" s="134">
        <f>L56*L47</f>
        <v>1038.9871790534826</v>
      </c>
      <c r="M57" s="135"/>
      <c r="N57" s="136"/>
      <c r="O57" s="137">
        <f>O56*O47</f>
        <v>1050.3483167318118</v>
      </c>
      <c r="P57" s="147"/>
      <c r="Q57" s="138"/>
    </row>
    <row r="58" spans="1:17" x14ac:dyDescent="0.25">
      <c r="A58" s="108" t="s">
        <v>59</v>
      </c>
      <c r="B58" s="139">
        <f>B31/B57</f>
        <v>0.80769161927000588</v>
      </c>
      <c r="C58" s="140"/>
      <c r="D58" s="140"/>
      <c r="E58" s="140"/>
      <c r="F58" s="140"/>
      <c r="G58" s="140"/>
      <c r="H58" s="141"/>
      <c r="I58" s="139">
        <f>I31/I57</f>
        <v>0.41914675146275432</v>
      </c>
      <c r="J58" s="140"/>
      <c r="K58" s="141"/>
      <c r="L58" s="139">
        <f>L31/L57</f>
        <v>1.1389296780460276</v>
      </c>
      <c r="M58" s="140"/>
      <c r="N58" s="141"/>
      <c r="O58" s="139">
        <f>O31/O57</f>
        <v>1.1213211455819403</v>
      </c>
      <c r="P58" s="140"/>
      <c r="Q58" s="141"/>
    </row>
    <row r="59" spans="1:17" x14ac:dyDescent="0.25">
      <c r="A59" s="108" t="s">
        <v>60</v>
      </c>
      <c r="B59" s="139">
        <f>B31/B53</f>
        <v>0.23816547747705302</v>
      </c>
      <c r="C59" s="140"/>
      <c r="D59" s="140"/>
      <c r="E59" s="140"/>
      <c r="F59" s="140"/>
      <c r="G59" s="140"/>
      <c r="H59" s="141"/>
      <c r="I59" s="139">
        <f>I31/I53</f>
        <v>0.15583661272333174</v>
      </c>
      <c r="J59" s="140"/>
      <c r="K59" s="141"/>
      <c r="L59" s="139">
        <f>L31/L53</f>
        <v>0.21902493808577456</v>
      </c>
      <c r="M59" s="140"/>
      <c r="N59" s="141"/>
      <c r="O59" s="139">
        <f>O31/O53</f>
        <v>0.21563868184268081</v>
      </c>
      <c r="P59" s="140"/>
      <c r="Q59" s="141"/>
    </row>
    <row r="60" spans="1:17" x14ac:dyDescent="0.25">
      <c r="A60" s="113" t="s">
        <v>61</v>
      </c>
      <c r="B60" s="133">
        <f>MAX(B59)</f>
        <v>0.23816547747705302</v>
      </c>
      <c r="C60" s="133"/>
      <c r="D60" s="133"/>
      <c r="E60" s="133"/>
      <c r="F60" s="133"/>
      <c r="G60" s="133"/>
      <c r="H60" s="133"/>
      <c r="I60" s="133">
        <f>MAX(I59)</f>
        <v>0.15583661272333174</v>
      </c>
      <c r="J60" s="162"/>
      <c r="K60" s="162"/>
      <c r="L60" s="139">
        <f>MAX(L59,O59)</f>
        <v>0.21902493808577456</v>
      </c>
      <c r="M60" s="165"/>
      <c r="N60" s="165"/>
      <c r="O60" s="165"/>
      <c r="P60" s="165"/>
      <c r="Q60" s="166"/>
    </row>
    <row r="61" spans="1:17" x14ac:dyDescent="0.25">
      <c r="A61" s="108" t="s">
        <v>62</v>
      </c>
      <c r="B61" s="152">
        <f>B54+I54+L54</f>
        <v>16.5</v>
      </c>
      <c r="C61" s="152"/>
      <c r="D61" s="152"/>
      <c r="E61" s="152"/>
      <c r="F61" s="152"/>
      <c r="G61" s="152"/>
      <c r="H61" s="152"/>
      <c r="I61" s="153"/>
      <c r="J61" s="154"/>
      <c r="K61" s="154"/>
      <c r="L61" s="154"/>
      <c r="M61" s="154"/>
      <c r="N61" s="154"/>
      <c r="O61" s="154"/>
      <c r="P61" s="154"/>
      <c r="Q61" s="154"/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6" t="s">
        <v>63</v>
      </c>
      <c r="B63" s="7"/>
      <c r="C63" s="7"/>
      <c r="D63" s="7"/>
      <c r="E63" s="7"/>
      <c r="F63" s="7"/>
      <c r="G63" s="7"/>
      <c r="H63" s="7"/>
      <c r="I63" s="7"/>
      <c r="J63" s="3"/>
      <c r="K63" s="3"/>
      <c r="L63" s="3"/>
      <c r="M63" s="3"/>
      <c r="N63" s="3" t="s">
        <v>64</v>
      </c>
      <c r="O63" s="3"/>
      <c r="P63" s="3"/>
      <c r="Q63" s="3"/>
    </row>
    <row r="64" spans="1:17" x14ac:dyDescent="0.25">
      <c r="A64" s="118" t="s">
        <v>65</v>
      </c>
      <c r="B64" s="148" t="s">
        <v>1</v>
      </c>
      <c r="C64" s="148"/>
      <c r="D64" s="148"/>
      <c r="E64" s="148" t="s">
        <v>2</v>
      </c>
      <c r="F64" s="148"/>
      <c r="G64" s="148"/>
      <c r="H64" s="148" t="s">
        <v>3</v>
      </c>
      <c r="I64" s="148"/>
      <c r="J64" s="148" t="s">
        <v>4</v>
      </c>
      <c r="K64" s="148"/>
      <c r="L64" s="3"/>
      <c r="M64" s="3"/>
      <c r="N64" s="3"/>
      <c r="O64" s="3"/>
      <c r="P64" s="3"/>
      <c r="Q64" s="3"/>
    </row>
    <row r="65" spans="1:17" x14ac:dyDescent="0.25">
      <c r="A65" s="108" t="s">
        <v>33</v>
      </c>
      <c r="B65" s="134">
        <f>B31</f>
        <v>856.66666666666663</v>
      </c>
      <c r="C65" s="135"/>
      <c r="D65" s="136"/>
      <c r="E65" s="134">
        <f>I31</f>
        <v>550</v>
      </c>
      <c r="F65" s="135"/>
      <c r="G65" s="136"/>
      <c r="H65" s="134">
        <f>L31</f>
        <v>1183.3333333333333</v>
      </c>
      <c r="I65" s="136"/>
      <c r="J65" s="137">
        <f>O31</f>
        <v>1177.7777777777778</v>
      </c>
      <c r="K65" s="138"/>
      <c r="L65" s="3"/>
      <c r="M65" s="3"/>
      <c r="N65" s="3"/>
      <c r="O65" s="3"/>
      <c r="P65" s="3"/>
      <c r="Q65" s="3"/>
    </row>
    <row r="66" spans="1:17" x14ac:dyDescent="0.25">
      <c r="A66" s="108" t="s">
        <v>58</v>
      </c>
      <c r="B66" s="134">
        <f>B57</f>
        <v>1060.6358246491707</v>
      </c>
      <c r="C66" s="135"/>
      <c r="D66" s="136"/>
      <c r="E66" s="134">
        <f>I57</f>
        <v>1312.1895805719334</v>
      </c>
      <c r="F66" s="135"/>
      <c r="G66" s="136"/>
      <c r="H66" s="134">
        <f>L57</f>
        <v>1038.9871790534826</v>
      </c>
      <c r="I66" s="136"/>
      <c r="J66" s="137">
        <f>O57</f>
        <v>1050.3483167318118</v>
      </c>
      <c r="K66" s="138"/>
      <c r="L66" s="3"/>
      <c r="M66" s="3"/>
      <c r="N66" s="3"/>
      <c r="O66" s="3"/>
      <c r="P66" s="3"/>
      <c r="Q66" s="3"/>
    </row>
    <row r="67" spans="1:17" x14ac:dyDescent="0.25">
      <c r="A67" s="108" t="s">
        <v>59</v>
      </c>
      <c r="B67" s="139">
        <f>B58</f>
        <v>0.80769161927000588</v>
      </c>
      <c r="C67" s="140"/>
      <c r="D67" s="141"/>
      <c r="E67" s="139">
        <f>I58</f>
        <v>0.41914675146275432</v>
      </c>
      <c r="F67" s="140"/>
      <c r="G67" s="141"/>
      <c r="H67" s="139">
        <f>L58</f>
        <v>1.1389296780460276</v>
      </c>
      <c r="I67" s="141"/>
      <c r="J67" s="139">
        <f>O58</f>
        <v>1.1213211455819403</v>
      </c>
      <c r="K67" s="141"/>
      <c r="L67" s="3"/>
      <c r="M67" s="3"/>
      <c r="N67" s="3"/>
      <c r="O67" s="3"/>
      <c r="P67" s="3"/>
      <c r="Q67" s="3"/>
    </row>
    <row r="68" spans="1:17" x14ac:dyDescent="0.25">
      <c r="A68" s="108" t="s">
        <v>57</v>
      </c>
      <c r="B68" s="139">
        <f>B56</f>
        <v>0.29487179487179488</v>
      </c>
      <c r="C68" s="140"/>
      <c r="D68" s="141"/>
      <c r="E68" s="139">
        <f>I56</f>
        <v>0.37179487179487181</v>
      </c>
      <c r="F68" s="140"/>
      <c r="G68" s="141"/>
      <c r="H68" s="139">
        <f>L56</f>
        <v>0.19230769230769232</v>
      </c>
      <c r="I68" s="141"/>
      <c r="J68" s="139">
        <f>O56</f>
        <v>0.19230769230769232</v>
      </c>
      <c r="K68" s="141"/>
      <c r="L68" s="3"/>
      <c r="M68" s="3"/>
      <c r="N68" s="3"/>
      <c r="O68" s="3"/>
      <c r="P68" s="3"/>
      <c r="Q68" s="3"/>
    </row>
    <row r="69" spans="1:17" x14ac:dyDescent="0.25">
      <c r="A69" s="108" t="s">
        <v>66</v>
      </c>
      <c r="B69" s="142">
        <f>(0.5*$B$23*(1-B56)^2)/(1-MIN(1,B58)*B56)</f>
        <v>38.179601477251708</v>
      </c>
      <c r="C69" s="143"/>
      <c r="D69" s="144"/>
      <c r="E69" s="142">
        <f>(0.5*$B$23*(1-I56)^2)/(1-MIN(1,I58)*I56)</f>
        <v>27.348424261821272</v>
      </c>
      <c r="F69" s="143"/>
      <c r="G69" s="144"/>
      <c r="H69" s="142">
        <f>(0.5*$B$23*(1-L56)^2)/(1-MIN(1,L58)*L56)</f>
        <v>47.25</v>
      </c>
      <c r="I69" s="144"/>
      <c r="J69" s="145">
        <f>(0.5*$B$23*(1-O56)^2)/(1-MIN(1,O58)*O56)</f>
        <v>47.25</v>
      </c>
      <c r="K69" s="146"/>
      <c r="L69" s="3"/>
      <c r="M69" s="3"/>
      <c r="N69" s="3"/>
      <c r="O69" s="3"/>
      <c r="P69" s="3"/>
      <c r="Q69" s="3"/>
    </row>
    <row r="70" spans="1:17" x14ac:dyDescent="0.25">
      <c r="A70" s="108" t="s">
        <v>67</v>
      </c>
      <c r="B70" s="142">
        <v>0.5</v>
      </c>
      <c r="C70" s="143"/>
      <c r="D70" s="144"/>
      <c r="E70" s="142">
        <v>0.5</v>
      </c>
      <c r="F70" s="143"/>
      <c r="G70" s="144"/>
      <c r="H70" s="142">
        <v>0.5</v>
      </c>
      <c r="I70" s="144"/>
      <c r="J70" s="145">
        <v>0.5</v>
      </c>
      <c r="K70" s="146"/>
      <c r="L70" s="3"/>
      <c r="M70" s="3"/>
      <c r="N70" s="3"/>
      <c r="O70" s="3"/>
      <c r="P70" s="3"/>
      <c r="Q70" s="3"/>
    </row>
    <row r="71" spans="1:17" x14ac:dyDescent="0.25">
      <c r="A71" s="108" t="s">
        <v>68</v>
      </c>
      <c r="B71" s="142">
        <f>900*B25*((B58-1)+(SQRT(((B58-1)^2)+((8*B70*B58)/(B57*B25)))))</f>
        <v>6.6211751027759203</v>
      </c>
      <c r="C71" s="143"/>
      <c r="D71" s="144"/>
      <c r="E71" s="142">
        <f>900*B25*((I58-1)+(SQRT(((I58-1)^2)+((8*E70*I58)/(I57*B25)))))</f>
        <v>0.98614366372320739</v>
      </c>
      <c r="F71" s="143"/>
      <c r="G71" s="144"/>
      <c r="H71" s="145">
        <f>900*B25*((L58-1)+(SQRT(((L58-1)^2)+((8*H70*L58)/(L57*B25)))))</f>
        <v>74.445424123124468</v>
      </c>
      <c r="I71" s="146"/>
      <c r="J71" s="145">
        <f>900*B25*((O58-1)+(SQRT(((O58-1)^2)+((8*J70*O58)/(O57*B25)))))</f>
        <v>67.420475381176004</v>
      </c>
      <c r="K71" s="146"/>
      <c r="L71" s="3"/>
      <c r="M71" s="3"/>
      <c r="N71" s="3"/>
      <c r="O71" s="3"/>
      <c r="P71" s="3"/>
      <c r="Q71" s="3"/>
    </row>
    <row r="72" spans="1:17" x14ac:dyDescent="0.25">
      <c r="A72" s="108" t="s">
        <v>69</v>
      </c>
      <c r="B72" s="149">
        <v>1</v>
      </c>
      <c r="C72" s="150"/>
      <c r="D72" s="151"/>
      <c r="E72" s="149">
        <v>1</v>
      </c>
      <c r="F72" s="150"/>
      <c r="G72" s="151"/>
      <c r="H72" s="149">
        <v>1</v>
      </c>
      <c r="I72" s="151"/>
      <c r="J72" s="149">
        <v>1</v>
      </c>
      <c r="K72" s="151"/>
      <c r="L72" s="3"/>
      <c r="M72" s="3"/>
      <c r="N72" s="3"/>
      <c r="O72" s="3"/>
      <c r="P72" s="3"/>
      <c r="Q72" s="3"/>
    </row>
    <row r="73" spans="1:17" x14ac:dyDescent="0.25">
      <c r="A73" s="108" t="s">
        <v>70</v>
      </c>
      <c r="B73" s="142">
        <f>B69+B71</f>
        <v>44.80077658002763</v>
      </c>
      <c r="C73" s="143"/>
      <c r="D73" s="144"/>
      <c r="E73" s="142">
        <f>E69+E71</f>
        <v>28.33456792554448</v>
      </c>
      <c r="F73" s="143"/>
      <c r="G73" s="144"/>
      <c r="H73" s="142">
        <f>H69+H71</f>
        <v>121.69542412312447</v>
      </c>
      <c r="I73" s="144"/>
      <c r="J73" s="142">
        <f>J69+J71</f>
        <v>114.670475381176</v>
      </c>
      <c r="K73" s="144"/>
      <c r="L73" s="8"/>
      <c r="M73" s="8"/>
      <c r="N73" s="3"/>
      <c r="O73" s="3"/>
      <c r="P73" s="3"/>
      <c r="Q73" s="3"/>
    </row>
    <row r="74" spans="1:17" x14ac:dyDescent="0.25">
      <c r="A74" s="108" t="s">
        <v>71</v>
      </c>
      <c r="B74" s="142" t="str">
        <f>IF(B73&lt;10,"A",IF(B73&lt;20,"B",IF(B73&lt;35,"C",IF(B73&lt;55,"D",IF(B73&lt;80,"E","F")))))</f>
        <v>D</v>
      </c>
      <c r="C74" s="143"/>
      <c r="D74" s="144"/>
      <c r="E74" s="142" t="str">
        <f>IF(E73&lt;10,"A",IF(E73&lt;20,"B",IF(E73&lt;35,"C",IF(E73&lt;55,"D",IF(E73&lt;80,"E","F")))))</f>
        <v>C</v>
      </c>
      <c r="F74" s="143"/>
      <c r="G74" s="144"/>
      <c r="H74" s="142" t="str">
        <f>IF(H73&lt;10,"A",IF(H73&lt;20,"B",IF(H73&lt;35,"C",IF(H73&lt;55,"D",IF(H73&lt;80,"E","F")))))</f>
        <v>F</v>
      </c>
      <c r="I74" s="144"/>
      <c r="J74" s="163" t="str">
        <f>IF(J73&lt;10,"A",IF(J73&lt;20,"B",IF(J73&lt;35,"C",IF(J73&lt;55,"D",IF(J73&lt;80,"E","F")))))</f>
        <v>F</v>
      </c>
      <c r="K74" s="164"/>
      <c r="L74" s="3"/>
      <c r="M74" s="3"/>
      <c r="N74" s="3"/>
      <c r="O74" s="3"/>
      <c r="P74" s="3"/>
      <c r="Q74" s="3"/>
    </row>
    <row r="75" spans="1:17" x14ac:dyDescent="0.25">
      <c r="A75" s="108" t="s">
        <v>72</v>
      </c>
      <c r="B75" s="142">
        <f>((B73*B65)+(E73*E65)+(H73*H65)+(J73*J65))/(B65+E65+H65+J65)</f>
        <v>88.387891613541697</v>
      </c>
      <c r="C75" s="143"/>
      <c r="D75" s="143"/>
      <c r="E75" s="143"/>
      <c r="F75" s="143"/>
      <c r="G75" s="143"/>
      <c r="H75" s="144"/>
      <c r="I75" s="119" t="str">
        <f>IF(B75&lt;10,"A",IF(B75&lt;20,"B",IF(B75&lt;35,"C",IF(B75&lt;55,"D",IF(B75&lt;80,"E","F")))))</f>
        <v>F</v>
      </c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122" t="s">
        <v>73</v>
      </c>
      <c r="B77" s="123">
        <f>B61/(1-(B60+I60+L60))</f>
        <v>42.638636819838275</v>
      </c>
      <c r="C77" s="10"/>
      <c r="D77" s="1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168" t="s">
        <v>74</v>
      </c>
      <c r="B78" s="168"/>
      <c r="C78" s="108" t="s">
        <v>75</v>
      </c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108" t="s">
        <v>76</v>
      </c>
      <c r="B79" s="120">
        <f>B77*L60</f>
        <v>9.3389247895269047</v>
      </c>
      <c r="C79" s="120">
        <f>B79-4+L54</f>
        <v>10.838924789526905</v>
      </c>
      <c r="D79" s="1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108" t="s">
        <v>77</v>
      </c>
      <c r="B80" s="120">
        <f>B77*B60</f>
        <v>10.155051297167436</v>
      </c>
      <c r="C80" s="120">
        <f>B80-4+B54</f>
        <v>11.655051297167436</v>
      </c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121" t="s">
        <v>78</v>
      </c>
      <c r="B81" s="120">
        <f>B77*I60</f>
        <v>6.6446607331439305</v>
      </c>
      <c r="C81" s="120">
        <f>B81-4+I54</f>
        <v>8.1446607331439296</v>
      </c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106" t="s">
        <v>79</v>
      </c>
      <c r="B82" s="124">
        <f>((1.5*B61)+5)/(1-(L60+B60+I60))</f>
        <v>76.878754266072022</v>
      </c>
      <c r="C82" s="10"/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168" t="s">
        <v>74</v>
      </c>
      <c r="B83" s="168"/>
      <c r="C83" s="108" t="s">
        <v>75</v>
      </c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108" t="s">
        <v>76</v>
      </c>
      <c r="B84" s="120">
        <f>((L60/(L60+B60+I60))*(B82-B61))</f>
        <v>21.572381485028885</v>
      </c>
      <c r="C84" s="120">
        <f>B84-4+L54</f>
        <v>23.072381485028885</v>
      </c>
      <c r="D84" s="1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108" t="s">
        <v>77</v>
      </c>
      <c r="B85" s="120">
        <f>((B60/(L60+B60+I60))*(B82-B61))</f>
        <v>23.457586983483033</v>
      </c>
      <c r="C85" s="120">
        <f>B85-4+B54</f>
        <v>24.957586983483033</v>
      </c>
      <c r="D85" s="1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125" t="s">
        <v>78</v>
      </c>
      <c r="B86" s="120">
        <f>((I60/(L60+B60+I60))*(B82-B61))</f>
        <v>15.348785797560106</v>
      </c>
      <c r="C86" s="120">
        <f>B86-4+I54</f>
        <v>16.848785797560105</v>
      </c>
      <c r="D86" s="33"/>
    </row>
  </sheetData>
  <mergeCells count="250">
    <mergeCell ref="B4:H4"/>
    <mergeCell ref="I4:K4"/>
    <mergeCell ref="B5:H5"/>
    <mergeCell ref="I5:K5"/>
    <mergeCell ref="L5:N5"/>
    <mergeCell ref="O5:Q5"/>
    <mergeCell ref="A1:A2"/>
    <mergeCell ref="B1:H1"/>
    <mergeCell ref="I1:K1"/>
    <mergeCell ref="L1:N1"/>
    <mergeCell ref="O1:Q1"/>
    <mergeCell ref="B2:D2"/>
    <mergeCell ref="B3:D3"/>
    <mergeCell ref="F2:H2"/>
    <mergeCell ref="F3:H3"/>
    <mergeCell ref="L4:N4"/>
    <mergeCell ref="O4:Q4"/>
    <mergeCell ref="O6:Q6"/>
    <mergeCell ref="B7:H7"/>
    <mergeCell ref="I7:K7"/>
    <mergeCell ref="L7:N7"/>
    <mergeCell ref="O7:Q7"/>
    <mergeCell ref="B6:H6"/>
    <mergeCell ref="I6:K6"/>
    <mergeCell ref="L6:N6"/>
    <mergeCell ref="O8:Q8"/>
    <mergeCell ref="B8:H8"/>
    <mergeCell ref="I8:K8"/>
    <mergeCell ref="L8:N8"/>
    <mergeCell ref="B9:H9"/>
    <mergeCell ref="I9:K9"/>
    <mergeCell ref="L9:N9"/>
    <mergeCell ref="O9:Q9"/>
    <mergeCell ref="I10:K10"/>
    <mergeCell ref="L10:N10"/>
    <mergeCell ref="O10:Q10"/>
    <mergeCell ref="B13:H13"/>
    <mergeCell ref="I13:K13"/>
    <mergeCell ref="L13:N13"/>
    <mergeCell ref="B11:H11"/>
    <mergeCell ref="I11:K11"/>
    <mergeCell ref="L11:N11"/>
    <mergeCell ref="O11:Q11"/>
    <mergeCell ref="B10:H10"/>
    <mergeCell ref="B12:H12"/>
    <mergeCell ref="I12:K12"/>
    <mergeCell ref="L12:N12"/>
    <mergeCell ref="O12:Q12"/>
    <mergeCell ref="B15:H15"/>
    <mergeCell ref="I15:K15"/>
    <mergeCell ref="L15:N15"/>
    <mergeCell ref="O15:Q15"/>
    <mergeCell ref="B17:H17"/>
    <mergeCell ref="I17:K17"/>
    <mergeCell ref="L17:N17"/>
    <mergeCell ref="O17:Q17"/>
    <mergeCell ref="B14:H14"/>
    <mergeCell ref="B16:H16"/>
    <mergeCell ref="I16:K16"/>
    <mergeCell ref="L16:N16"/>
    <mergeCell ref="O47:Q47"/>
    <mergeCell ref="L47:N47"/>
    <mergeCell ref="L45:N45"/>
    <mergeCell ref="O13:Q13"/>
    <mergeCell ref="O29:Q29"/>
    <mergeCell ref="L39:N39"/>
    <mergeCell ref="O39:Q39"/>
    <mergeCell ref="O31:Q31"/>
    <mergeCell ref="I14:K14"/>
    <mergeCell ref="L14:N14"/>
    <mergeCell ref="O14:Q14"/>
    <mergeCell ref="B25:K25"/>
    <mergeCell ref="L29:N29"/>
    <mergeCell ref="L31:N31"/>
    <mergeCell ref="J19:K19"/>
    <mergeCell ref="B28:D28"/>
    <mergeCell ref="F28:H28"/>
    <mergeCell ref="B27:H27"/>
    <mergeCell ref="B43:H43"/>
    <mergeCell ref="I43:K43"/>
    <mergeCell ref="L43:N43"/>
    <mergeCell ref="O43:Q43"/>
    <mergeCell ref="I34:K34"/>
    <mergeCell ref="O34:Q34"/>
    <mergeCell ref="J22:K22"/>
    <mergeCell ref="B41:H41"/>
    <mergeCell ref="B23:K23"/>
    <mergeCell ref="B24:K24"/>
    <mergeCell ref="B22:G22"/>
    <mergeCell ref="B29:H29"/>
    <mergeCell ref="B31:H31"/>
    <mergeCell ref="H22:I22"/>
    <mergeCell ref="I29:K29"/>
    <mergeCell ref="I31:K31"/>
    <mergeCell ref="B33:H33"/>
    <mergeCell ref="I33:K33"/>
    <mergeCell ref="B30:D30"/>
    <mergeCell ref="F30:H30"/>
    <mergeCell ref="B32:D32"/>
    <mergeCell ref="F32:H32"/>
    <mergeCell ref="I27:K27"/>
    <mergeCell ref="B35:H35"/>
    <mergeCell ref="H19:I19"/>
    <mergeCell ref="H20:I20"/>
    <mergeCell ref="H21:I21"/>
    <mergeCell ref="B19:G19"/>
    <mergeCell ref="O16:Q16"/>
    <mergeCell ref="J20:K20"/>
    <mergeCell ref="J21:K21"/>
    <mergeCell ref="B20:G20"/>
    <mergeCell ref="B21:G21"/>
    <mergeCell ref="A78:B78"/>
    <mergeCell ref="A83:B83"/>
    <mergeCell ref="B75:H75"/>
    <mergeCell ref="I35:K35"/>
    <mergeCell ref="L35:N35"/>
    <mergeCell ref="O35:Q35"/>
    <mergeCell ref="B36:H36"/>
    <mergeCell ref="I36:K36"/>
    <mergeCell ref="L36:N36"/>
    <mergeCell ref="O36:Q36"/>
    <mergeCell ref="B38:H38"/>
    <mergeCell ref="I38:K38"/>
    <mergeCell ref="L38:N38"/>
    <mergeCell ref="O38:Q38"/>
    <mergeCell ref="B42:H42"/>
    <mergeCell ref="O41:Q41"/>
    <mergeCell ref="O45:Q45"/>
    <mergeCell ref="O42:Q42"/>
    <mergeCell ref="L40:N40"/>
    <mergeCell ref="O40:Q40"/>
    <mergeCell ref="I42:K42"/>
    <mergeCell ref="L42:N42"/>
    <mergeCell ref="I41:K41"/>
    <mergeCell ref="L41:N41"/>
    <mergeCell ref="L27:N27"/>
    <mergeCell ref="O27:Q27"/>
    <mergeCell ref="B46:H46"/>
    <mergeCell ref="I46:K46"/>
    <mergeCell ref="L46:N46"/>
    <mergeCell ref="O46:Q46"/>
    <mergeCell ref="B60:H60"/>
    <mergeCell ref="B40:H40"/>
    <mergeCell ref="I37:K37"/>
    <mergeCell ref="I39:K39"/>
    <mergeCell ref="I40:K40"/>
    <mergeCell ref="I58:K58"/>
    <mergeCell ref="I47:K47"/>
    <mergeCell ref="L34:N34"/>
    <mergeCell ref="L44:N44"/>
    <mergeCell ref="O44:Q44"/>
    <mergeCell ref="I44:K44"/>
    <mergeCell ref="L33:N33"/>
    <mergeCell ref="O33:Q33"/>
    <mergeCell ref="B39:H39"/>
    <mergeCell ref="B37:H37"/>
    <mergeCell ref="L37:N37"/>
    <mergeCell ref="O37:Q37"/>
    <mergeCell ref="B34:H34"/>
    <mergeCell ref="B74:D74"/>
    <mergeCell ref="E74:G74"/>
    <mergeCell ref="H74:I74"/>
    <mergeCell ref="J74:K74"/>
    <mergeCell ref="I53:K53"/>
    <mergeCell ref="I55:K55"/>
    <mergeCell ref="B54:H54"/>
    <mergeCell ref="I59:K59"/>
    <mergeCell ref="L60:Q60"/>
    <mergeCell ref="L53:N53"/>
    <mergeCell ref="L55:N55"/>
    <mergeCell ref="J73:K73"/>
    <mergeCell ref="J68:K68"/>
    <mergeCell ref="B61:H61"/>
    <mergeCell ref="I56:K56"/>
    <mergeCell ref="I57:K57"/>
    <mergeCell ref="L54:Q54"/>
    <mergeCell ref="L56:N56"/>
    <mergeCell ref="L57:N57"/>
    <mergeCell ref="L58:N58"/>
    <mergeCell ref="L59:N59"/>
    <mergeCell ref="B68:D68"/>
    <mergeCell ref="E68:G68"/>
    <mergeCell ref="H68:I68"/>
    <mergeCell ref="B73:D73"/>
    <mergeCell ref="E73:G73"/>
    <mergeCell ref="E64:G64"/>
    <mergeCell ref="G51:H51"/>
    <mergeCell ref="G52:H52"/>
    <mergeCell ref="A48:Q48"/>
    <mergeCell ref="B49:Q49"/>
    <mergeCell ref="I60:K60"/>
    <mergeCell ref="L61:Q61"/>
    <mergeCell ref="O59:Q59"/>
    <mergeCell ref="O53:Q53"/>
    <mergeCell ref="O55:Q55"/>
    <mergeCell ref="O56:Q56"/>
    <mergeCell ref="O57:Q57"/>
    <mergeCell ref="O58:Q58"/>
    <mergeCell ref="L50:N50"/>
    <mergeCell ref="O50:Q50"/>
    <mergeCell ref="E72:G72"/>
    <mergeCell ref="H73:I73"/>
    <mergeCell ref="B69:D69"/>
    <mergeCell ref="E69:G69"/>
    <mergeCell ref="H69:I69"/>
    <mergeCell ref="J69:K69"/>
    <mergeCell ref="B71:D71"/>
    <mergeCell ref="B72:D72"/>
    <mergeCell ref="H72:I72"/>
    <mergeCell ref="J72:K72"/>
    <mergeCell ref="B45:H45"/>
    <mergeCell ref="I45:K45"/>
    <mergeCell ref="E67:G67"/>
    <mergeCell ref="H67:I67"/>
    <mergeCell ref="J67:K67"/>
    <mergeCell ref="J65:K65"/>
    <mergeCell ref="H64:I64"/>
    <mergeCell ref="J64:K64"/>
    <mergeCell ref="I61:K61"/>
    <mergeCell ref="I54:K54"/>
    <mergeCell ref="B50:H50"/>
    <mergeCell ref="I50:K50"/>
    <mergeCell ref="B55:H55"/>
    <mergeCell ref="B56:H56"/>
    <mergeCell ref="B51:D51"/>
    <mergeCell ref="B52:D52"/>
    <mergeCell ref="E51:F51"/>
    <mergeCell ref="E52:F52"/>
    <mergeCell ref="B66:D66"/>
    <mergeCell ref="B47:H47"/>
    <mergeCell ref="B53:H53"/>
    <mergeCell ref="B44:H44"/>
    <mergeCell ref="E66:G66"/>
    <mergeCell ref="H66:I66"/>
    <mergeCell ref="J66:K66"/>
    <mergeCell ref="B67:D67"/>
    <mergeCell ref="E71:G71"/>
    <mergeCell ref="H71:I71"/>
    <mergeCell ref="J71:K71"/>
    <mergeCell ref="E70:G70"/>
    <mergeCell ref="B70:D70"/>
    <mergeCell ref="H70:I70"/>
    <mergeCell ref="J70:K70"/>
    <mergeCell ref="B57:H57"/>
    <mergeCell ref="B58:H58"/>
    <mergeCell ref="B59:H59"/>
    <mergeCell ref="B64:D64"/>
    <mergeCell ref="B65:D65"/>
    <mergeCell ref="E65:G65"/>
    <mergeCell ref="H65:I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"/>
  <sheetViews>
    <sheetView zoomScale="85" zoomScaleNormal="85" workbookViewId="0">
      <selection activeCell="G80" sqref="G80"/>
    </sheetView>
  </sheetViews>
  <sheetFormatPr defaultRowHeight="15" x14ac:dyDescent="0.25"/>
  <cols>
    <col min="1" max="1" width="39.7109375" style="32" customWidth="1"/>
    <col min="2" max="16384" width="9.140625" style="32"/>
  </cols>
  <sheetData>
    <row r="1" spans="1:17" x14ac:dyDescent="0.25">
      <c r="A1" s="172" t="s">
        <v>0</v>
      </c>
      <c r="B1" s="170" t="s">
        <v>1</v>
      </c>
      <c r="C1" s="170"/>
      <c r="D1" s="170"/>
      <c r="E1" s="170"/>
      <c r="F1" s="170"/>
      <c r="G1" s="170"/>
      <c r="H1" s="170"/>
      <c r="I1" s="170" t="s">
        <v>2</v>
      </c>
      <c r="J1" s="170"/>
      <c r="K1" s="170"/>
      <c r="L1" s="170" t="s">
        <v>3</v>
      </c>
      <c r="M1" s="170"/>
      <c r="N1" s="170"/>
      <c r="O1" s="170" t="s">
        <v>4</v>
      </c>
      <c r="P1" s="170"/>
      <c r="Q1" s="170"/>
    </row>
    <row r="2" spans="1:17" x14ac:dyDescent="0.25">
      <c r="A2" s="173"/>
      <c r="B2" s="170" t="s">
        <v>5</v>
      </c>
      <c r="C2" s="170"/>
      <c r="D2" s="170"/>
      <c r="E2" s="118" t="s">
        <v>6</v>
      </c>
      <c r="F2" s="170" t="s">
        <v>7</v>
      </c>
      <c r="G2" s="170"/>
      <c r="H2" s="170"/>
      <c r="I2" s="118" t="s">
        <v>5</v>
      </c>
      <c r="J2" s="118" t="s">
        <v>6</v>
      </c>
      <c r="K2" s="118" t="s">
        <v>7</v>
      </c>
      <c r="L2" s="118" t="s">
        <v>5</v>
      </c>
      <c r="M2" s="118" t="s">
        <v>6</v>
      </c>
      <c r="N2" s="118" t="s">
        <v>7</v>
      </c>
      <c r="O2" s="118" t="s">
        <v>5</v>
      </c>
      <c r="P2" s="118" t="s">
        <v>6</v>
      </c>
      <c r="Q2" s="118" t="s">
        <v>7</v>
      </c>
    </row>
    <row r="3" spans="1:17" x14ac:dyDescent="0.25">
      <c r="A3" s="114" t="s">
        <v>8</v>
      </c>
      <c r="B3" s="163">
        <v>315</v>
      </c>
      <c r="C3" s="169"/>
      <c r="D3" s="164"/>
      <c r="E3" s="115">
        <v>297</v>
      </c>
      <c r="F3" s="163">
        <v>159</v>
      </c>
      <c r="G3" s="169"/>
      <c r="H3" s="164"/>
      <c r="I3" s="115">
        <v>0</v>
      </c>
      <c r="J3" s="115">
        <v>270</v>
      </c>
      <c r="K3" s="115">
        <v>225</v>
      </c>
      <c r="L3" s="115">
        <v>225</v>
      </c>
      <c r="M3" s="115">
        <v>630</v>
      </c>
      <c r="N3" s="115">
        <v>210</v>
      </c>
      <c r="O3" s="115">
        <v>360</v>
      </c>
      <c r="P3" s="115">
        <v>610</v>
      </c>
      <c r="Q3" s="115">
        <v>90</v>
      </c>
    </row>
    <row r="4" spans="1:17" x14ac:dyDescent="0.25">
      <c r="A4" s="115" t="s">
        <v>9</v>
      </c>
      <c r="B4" s="142">
        <v>2</v>
      </c>
      <c r="C4" s="143"/>
      <c r="D4" s="143"/>
      <c r="E4" s="143"/>
      <c r="F4" s="143"/>
      <c r="G4" s="143"/>
      <c r="H4" s="144"/>
      <c r="I4" s="171">
        <v>2</v>
      </c>
      <c r="J4" s="171"/>
      <c r="K4" s="171"/>
      <c r="L4" s="142">
        <v>3</v>
      </c>
      <c r="M4" s="143"/>
      <c r="N4" s="144"/>
      <c r="O4" s="142">
        <v>3</v>
      </c>
      <c r="P4" s="143"/>
      <c r="Q4" s="144"/>
    </row>
    <row r="5" spans="1:17" x14ac:dyDescent="0.25">
      <c r="A5" s="115" t="s">
        <v>10</v>
      </c>
      <c r="B5" s="168">
        <v>0.9</v>
      </c>
      <c r="C5" s="168"/>
      <c r="D5" s="168"/>
      <c r="E5" s="168"/>
      <c r="F5" s="168"/>
      <c r="G5" s="168"/>
      <c r="H5" s="168"/>
      <c r="I5" s="168">
        <v>0.9</v>
      </c>
      <c r="J5" s="168"/>
      <c r="K5" s="168"/>
      <c r="L5" s="168">
        <v>0.9</v>
      </c>
      <c r="M5" s="168"/>
      <c r="N5" s="168"/>
      <c r="O5" s="168">
        <v>0.9</v>
      </c>
      <c r="P5" s="168"/>
      <c r="Q5" s="168"/>
    </row>
    <row r="6" spans="1:17" x14ac:dyDescent="0.25">
      <c r="A6" s="115" t="s">
        <v>11</v>
      </c>
      <c r="B6" s="168">
        <v>0</v>
      </c>
      <c r="C6" s="168"/>
      <c r="D6" s="168"/>
      <c r="E6" s="168"/>
      <c r="F6" s="168"/>
      <c r="G6" s="168"/>
      <c r="H6" s="168"/>
      <c r="I6" s="168">
        <v>0</v>
      </c>
      <c r="J6" s="168"/>
      <c r="K6" s="168"/>
      <c r="L6" s="168">
        <v>0</v>
      </c>
      <c r="M6" s="168"/>
      <c r="N6" s="168"/>
      <c r="O6" s="168">
        <v>0</v>
      </c>
      <c r="P6" s="168"/>
      <c r="Q6" s="168"/>
    </row>
    <row r="7" spans="1:17" x14ac:dyDescent="0.25">
      <c r="A7" s="115" t="s">
        <v>12</v>
      </c>
      <c r="B7" s="155">
        <v>2</v>
      </c>
      <c r="C7" s="155"/>
      <c r="D7" s="155"/>
      <c r="E7" s="155"/>
      <c r="F7" s="155"/>
      <c r="G7" s="155"/>
      <c r="H7" s="155"/>
      <c r="I7" s="155">
        <v>2</v>
      </c>
      <c r="J7" s="155"/>
      <c r="K7" s="155"/>
      <c r="L7" s="155">
        <v>2</v>
      </c>
      <c r="M7" s="155"/>
      <c r="N7" s="155"/>
      <c r="O7" s="155">
        <v>2</v>
      </c>
      <c r="P7" s="155"/>
      <c r="Q7" s="155"/>
    </row>
    <row r="8" spans="1:17" x14ac:dyDescent="0.25">
      <c r="A8" s="116" t="s">
        <v>13</v>
      </c>
      <c r="B8" s="155">
        <v>3.5</v>
      </c>
      <c r="C8" s="155"/>
      <c r="D8" s="155"/>
      <c r="E8" s="155"/>
      <c r="F8" s="155"/>
      <c r="G8" s="155"/>
      <c r="H8" s="155"/>
      <c r="I8" s="155">
        <v>3.5</v>
      </c>
      <c r="J8" s="155"/>
      <c r="K8" s="155"/>
      <c r="L8" s="155">
        <v>3.5</v>
      </c>
      <c r="M8" s="155"/>
      <c r="N8" s="155"/>
      <c r="O8" s="155">
        <v>3.5</v>
      </c>
      <c r="P8" s="155"/>
      <c r="Q8" s="155"/>
    </row>
    <row r="9" spans="1:17" x14ac:dyDescent="0.25">
      <c r="A9" s="115" t="s">
        <v>14</v>
      </c>
      <c r="B9" s="155">
        <f>B7+B8</f>
        <v>5.5</v>
      </c>
      <c r="C9" s="155"/>
      <c r="D9" s="155"/>
      <c r="E9" s="155"/>
      <c r="F9" s="155"/>
      <c r="G9" s="155"/>
      <c r="H9" s="155"/>
      <c r="I9" s="155">
        <f>I7+I8</f>
        <v>5.5</v>
      </c>
      <c r="J9" s="155"/>
      <c r="K9" s="155"/>
      <c r="L9" s="155">
        <f>L7+L8</f>
        <v>5.5</v>
      </c>
      <c r="M9" s="155"/>
      <c r="N9" s="155"/>
      <c r="O9" s="155">
        <f>O7+O8</f>
        <v>5.5</v>
      </c>
      <c r="P9" s="155"/>
      <c r="Q9" s="155"/>
    </row>
    <row r="10" spans="1:17" x14ac:dyDescent="0.25">
      <c r="A10" s="115" t="s">
        <v>15</v>
      </c>
      <c r="B10" s="168">
        <v>3</v>
      </c>
      <c r="C10" s="168"/>
      <c r="D10" s="168"/>
      <c r="E10" s="168"/>
      <c r="F10" s="168"/>
      <c r="G10" s="168"/>
      <c r="H10" s="168"/>
      <c r="I10" s="168">
        <v>3</v>
      </c>
      <c r="J10" s="168"/>
      <c r="K10" s="168"/>
      <c r="L10" s="168">
        <v>3</v>
      </c>
      <c r="M10" s="168"/>
      <c r="N10" s="168"/>
      <c r="O10" s="168">
        <v>3</v>
      </c>
      <c r="P10" s="168"/>
      <c r="Q10" s="168"/>
    </row>
    <row r="11" spans="1:17" x14ac:dyDescent="0.25">
      <c r="A11" s="115" t="s">
        <v>16</v>
      </c>
      <c r="B11" s="168">
        <v>0</v>
      </c>
      <c r="C11" s="168"/>
      <c r="D11" s="168"/>
      <c r="E11" s="168"/>
      <c r="F11" s="168"/>
      <c r="G11" s="168"/>
      <c r="H11" s="168"/>
      <c r="I11" s="168">
        <v>0</v>
      </c>
      <c r="J11" s="168"/>
      <c r="K11" s="168"/>
      <c r="L11" s="168">
        <v>0</v>
      </c>
      <c r="M11" s="168"/>
      <c r="N11" s="168"/>
      <c r="O11" s="168">
        <v>0</v>
      </c>
      <c r="P11" s="168"/>
      <c r="Q11" s="168"/>
    </row>
    <row r="12" spans="1:17" x14ac:dyDescent="0.25">
      <c r="A12" s="115" t="s">
        <v>17</v>
      </c>
      <c r="B12" s="168">
        <v>0</v>
      </c>
      <c r="C12" s="168"/>
      <c r="D12" s="168"/>
      <c r="E12" s="168"/>
      <c r="F12" s="168"/>
      <c r="G12" s="168"/>
      <c r="H12" s="168"/>
      <c r="I12" s="168">
        <v>0</v>
      </c>
      <c r="J12" s="168"/>
      <c r="K12" s="168"/>
      <c r="L12" s="168">
        <v>0</v>
      </c>
      <c r="M12" s="168"/>
      <c r="N12" s="168"/>
      <c r="O12" s="168">
        <v>0</v>
      </c>
      <c r="P12" s="168"/>
      <c r="Q12" s="168"/>
    </row>
    <row r="13" spans="1:17" x14ac:dyDescent="0.25">
      <c r="A13" s="115" t="s">
        <v>18</v>
      </c>
      <c r="B13" s="168" t="s">
        <v>92</v>
      </c>
      <c r="C13" s="168"/>
      <c r="D13" s="168"/>
      <c r="E13" s="168"/>
      <c r="F13" s="168"/>
      <c r="G13" s="168"/>
      <c r="H13" s="168"/>
      <c r="I13" s="168" t="s">
        <v>92</v>
      </c>
      <c r="J13" s="168"/>
      <c r="K13" s="168"/>
      <c r="L13" s="168" t="s">
        <v>92</v>
      </c>
      <c r="M13" s="168"/>
      <c r="N13" s="168"/>
      <c r="O13" s="168" t="s">
        <v>19</v>
      </c>
      <c r="P13" s="168"/>
      <c r="Q13" s="168"/>
    </row>
    <row r="14" spans="1:17" x14ac:dyDescent="0.25">
      <c r="A14" s="115" t="s">
        <v>20</v>
      </c>
      <c r="B14" s="168">
        <v>4</v>
      </c>
      <c r="C14" s="168"/>
      <c r="D14" s="168"/>
      <c r="E14" s="168"/>
      <c r="F14" s="168"/>
      <c r="G14" s="168"/>
      <c r="H14" s="168"/>
      <c r="I14" s="168">
        <v>4</v>
      </c>
      <c r="J14" s="168"/>
      <c r="K14" s="168"/>
      <c r="L14" s="168">
        <v>3</v>
      </c>
      <c r="M14" s="168"/>
      <c r="N14" s="168"/>
      <c r="O14" s="168">
        <v>0</v>
      </c>
      <c r="P14" s="168"/>
      <c r="Q14" s="168"/>
    </row>
    <row r="15" spans="1:17" x14ac:dyDescent="0.25">
      <c r="A15" s="115" t="s">
        <v>21</v>
      </c>
      <c r="B15" s="168" t="s">
        <v>22</v>
      </c>
      <c r="C15" s="168"/>
      <c r="D15" s="168"/>
      <c r="E15" s="168"/>
      <c r="F15" s="168"/>
      <c r="G15" s="168"/>
      <c r="H15" s="168"/>
      <c r="I15" s="168" t="s">
        <v>22</v>
      </c>
      <c r="J15" s="168"/>
      <c r="K15" s="168"/>
      <c r="L15" s="168" t="s">
        <v>22</v>
      </c>
      <c r="M15" s="168"/>
      <c r="N15" s="168"/>
      <c r="O15" s="168" t="s">
        <v>22</v>
      </c>
      <c r="P15" s="168"/>
      <c r="Q15" s="168"/>
    </row>
    <row r="16" spans="1:17" x14ac:dyDescent="0.25">
      <c r="A16" s="117" t="s">
        <v>23</v>
      </c>
      <c r="B16" s="152">
        <v>0</v>
      </c>
      <c r="C16" s="152"/>
      <c r="D16" s="152"/>
      <c r="E16" s="152"/>
      <c r="F16" s="152"/>
      <c r="G16" s="152"/>
      <c r="H16" s="152"/>
      <c r="I16" s="152">
        <v>0</v>
      </c>
      <c r="J16" s="152"/>
      <c r="K16" s="152"/>
      <c r="L16" s="152">
        <v>0</v>
      </c>
      <c r="M16" s="152"/>
      <c r="N16" s="152"/>
      <c r="O16" s="174">
        <v>0</v>
      </c>
      <c r="P16" s="174"/>
      <c r="Q16" s="174"/>
    </row>
    <row r="17" spans="1:17" x14ac:dyDescent="0.25">
      <c r="A17" s="115" t="s">
        <v>24</v>
      </c>
      <c r="B17" s="152">
        <v>0</v>
      </c>
      <c r="C17" s="152"/>
      <c r="D17" s="152"/>
      <c r="E17" s="152"/>
      <c r="F17" s="152"/>
      <c r="G17" s="152"/>
      <c r="H17" s="152"/>
      <c r="I17" s="152">
        <v>0</v>
      </c>
      <c r="J17" s="152"/>
      <c r="K17" s="152"/>
      <c r="L17" s="152">
        <v>0</v>
      </c>
      <c r="M17" s="152"/>
      <c r="N17" s="152"/>
      <c r="O17" s="174">
        <v>0</v>
      </c>
      <c r="P17" s="174"/>
      <c r="Q17" s="174"/>
    </row>
    <row r="18" spans="1:17" x14ac:dyDescent="0.25">
      <c r="A18" s="1"/>
      <c r="B18" s="2"/>
      <c r="C18" s="9"/>
      <c r="D18" s="9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</row>
    <row r="19" spans="1:17" x14ac:dyDescent="0.25">
      <c r="A19" s="31" t="s">
        <v>25</v>
      </c>
      <c r="B19" s="158">
        <v>1</v>
      </c>
      <c r="C19" s="158"/>
      <c r="D19" s="158"/>
      <c r="E19" s="158"/>
      <c r="F19" s="158"/>
      <c r="G19" s="158"/>
      <c r="H19" s="158">
        <v>2</v>
      </c>
      <c r="I19" s="158"/>
      <c r="J19" s="170">
        <v>3</v>
      </c>
      <c r="K19" s="170"/>
      <c r="L19" s="3"/>
      <c r="M19" s="3"/>
      <c r="N19" s="3"/>
      <c r="O19" s="3"/>
      <c r="P19" s="3"/>
      <c r="Q19" s="3"/>
    </row>
    <row r="20" spans="1:17" x14ac:dyDescent="0.25">
      <c r="A20" s="115" t="s">
        <v>26</v>
      </c>
      <c r="B20" s="145">
        <f>'Intersection 1'!C79</f>
        <v>10.838924789526905</v>
      </c>
      <c r="C20" s="157"/>
      <c r="D20" s="157"/>
      <c r="E20" s="157"/>
      <c r="F20" s="157"/>
      <c r="G20" s="146"/>
      <c r="H20" s="145">
        <f>'Intersection 1'!C80</f>
        <v>11.655051297167436</v>
      </c>
      <c r="I20" s="146"/>
      <c r="J20" s="145">
        <f>'Intersection 1'!C81</f>
        <v>8.1446607331439296</v>
      </c>
      <c r="K20" s="146"/>
      <c r="L20" s="3"/>
      <c r="M20" s="3"/>
      <c r="N20" s="3"/>
      <c r="O20" s="3"/>
      <c r="P20" s="3"/>
      <c r="Q20" s="3"/>
    </row>
    <row r="21" spans="1:17" x14ac:dyDescent="0.25">
      <c r="A21" s="115" t="s">
        <v>27</v>
      </c>
      <c r="B21" s="163">
        <v>4</v>
      </c>
      <c r="C21" s="169"/>
      <c r="D21" s="169"/>
      <c r="E21" s="169"/>
      <c r="F21" s="169"/>
      <c r="G21" s="164"/>
      <c r="H21" s="163">
        <v>4</v>
      </c>
      <c r="I21" s="164"/>
      <c r="J21" s="163">
        <v>4</v>
      </c>
      <c r="K21" s="164"/>
      <c r="L21" s="3"/>
      <c r="M21" s="3"/>
      <c r="N21" s="3"/>
      <c r="O21" s="3"/>
      <c r="P21" s="3"/>
      <c r="Q21" s="3"/>
    </row>
    <row r="22" spans="1:17" x14ac:dyDescent="0.25">
      <c r="A22" s="115" t="s">
        <v>28</v>
      </c>
      <c r="B22" s="163">
        <v>79</v>
      </c>
      <c r="C22" s="169"/>
      <c r="D22" s="169"/>
      <c r="E22" s="169"/>
      <c r="F22" s="169"/>
      <c r="G22" s="164"/>
      <c r="H22" s="163">
        <v>92</v>
      </c>
      <c r="I22" s="164"/>
      <c r="J22" s="163">
        <v>68</v>
      </c>
      <c r="K22" s="164"/>
      <c r="L22" s="3"/>
      <c r="M22" s="3"/>
      <c r="N22" s="3"/>
      <c r="O22" s="3"/>
      <c r="P22" s="3"/>
      <c r="Q22" s="3"/>
    </row>
    <row r="23" spans="1:17" x14ac:dyDescent="0.25">
      <c r="A23" s="115" t="s">
        <v>29</v>
      </c>
      <c r="B23" s="137">
        <f>B20+B21+H20+H21+J20+J21</f>
        <v>42.638636819838268</v>
      </c>
      <c r="C23" s="147"/>
      <c r="D23" s="147"/>
      <c r="E23" s="147"/>
      <c r="F23" s="147"/>
      <c r="G23" s="147"/>
      <c r="H23" s="147"/>
      <c r="I23" s="147"/>
      <c r="J23" s="147"/>
      <c r="K23" s="138"/>
      <c r="L23" s="3"/>
      <c r="M23" s="3"/>
      <c r="N23" s="3"/>
      <c r="O23" s="3"/>
      <c r="P23" s="3"/>
      <c r="Q23" s="3"/>
    </row>
    <row r="24" spans="1:17" x14ac:dyDescent="0.25">
      <c r="A24" s="115" t="s">
        <v>30</v>
      </c>
      <c r="B24" s="163">
        <v>2</v>
      </c>
      <c r="C24" s="169"/>
      <c r="D24" s="169"/>
      <c r="E24" s="169"/>
      <c r="F24" s="169"/>
      <c r="G24" s="169"/>
      <c r="H24" s="169"/>
      <c r="I24" s="169"/>
      <c r="J24" s="169"/>
      <c r="K24" s="164"/>
      <c r="L24" s="3"/>
      <c r="M24" s="3"/>
      <c r="N24" s="3"/>
      <c r="O24" s="3"/>
      <c r="P24" s="3"/>
      <c r="Q24" s="3"/>
    </row>
    <row r="25" spans="1:17" x14ac:dyDescent="0.25">
      <c r="A25" s="114" t="s">
        <v>31</v>
      </c>
      <c r="B25" s="163">
        <v>0.25</v>
      </c>
      <c r="C25" s="169"/>
      <c r="D25" s="169"/>
      <c r="E25" s="169"/>
      <c r="F25" s="169"/>
      <c r="G25" s="169"/>
      <c r="H25" s="169"/>
      <c r="I25" s="169"/>
      <c r="J25" s="169"/>
      <c r="K25" s="164"/>
      <c r="L25" s="3"/>
      <c r="M25" s="3"/>
      <c r="N25" s="3"/>
      <c r="O25" s="3"/>
      <c r="P25" s="3"/>
      <c r="Q25" s="3"/>
    </row>
    <row r="26" spans="1:17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1" t="s">
        <v>32</v>
      </c>
      <c r="B27" s="158" t="s">
        <v>1</v>
      </c>
      <c r="C27" s="158"/>
      <c r="D27" s="158"/>
      <c r="E27" s="158"/>
      <c r="F27" s="158"/>
      <c r="G27" s="158"/>
      <c r="H27" s="158"/>
      <c r="I27" s="158" t="s">
        <v>2</v>
      </c>
      <c r="J27" s="158"/>
      <c r="K27" s="158"/>
      <c r="L27" s="158" t="s">
        <v>3</v>
      </c>
      <c r="M27" s="158"/>
      <c r="N27" s="158"/>
      <c r="O27" s="158" t="s">
        <v>4</v>
      </c>
      <c r="P27" s="158"/>
      <c r="Q27" s="158"/>
    </row>
    <row r="28" spans="1:17" x14ac:dyDescent="0.25">
      <c r="A28" s="107" t="s">
        <v>8</v>
      </c>
      <c r="B28" s="163">
        <f>B3</f>
        <v>315</v>
      </c>
      <c r="C28" s="169"/>
      <c r="D28" s="164"/>
      <c r="E28" s="115">
        <f>E3</f>
        <v>297</v>
      </c>
      <c r="F28" s="163">
        <f>F3</f>
        <v>159</v>
      </c>
      <c r="G28" s="169"/>
      <c r="H28" s="164"/>
      <c r="I28" s="115">
        <f t="shared" ref="I28:Q28" si="0">I3</f>
        <v>0</v>
      </c>
      <c r="J28" s="115">
        <f t="shared" si="0"/>
        <v>270</v>
      </c>
      <c r="K28" s="115">
        <f t="shared" si="0"/>
        <v>225</v>
      </c>
      <c r="L28" s="115">
        <f t="shared" si="0"/>
        <v>225</v>
      </c>
      <c r="M28" s="115">
        <f t="shared" si="0"/>
        <v>630</v>
      </c>
      <c r="N28" s="115">
        <f t="shared" si="0"/>
        <v>210</v>
      </c>
      <c r="O28" s="115">
        <f t="shared" si="0"/>
        <v>360</v>
      </c>
      <c r="P28" s="115">
        <f t="shared" si="0"/>
        <v>610</v>
      </c>
      <c r="Q28" s="115">
        <f t="shared" si="0"/>
        <v>90</v>
      </c>
    </row>
    <row r="29" spans="1:17" x14ac:dyDescent="0.25">
      <c r="A29" s="107" t="s">
        <v>10</v>
      </c>
      <c r="B29" s="163">
        <f>B5</f>
        <v>0.9</v>
      </c>
      <c r="C29" s="169"/>
      <c r="D29" s="169"/>
      <c r="E29" s="169"/>
      <c r="F29" s="169"/>
      <c r="G29" s="169"/>
      <c r="H29" s="164"/>
      <c r="I29" s="163">
        <f>I5</f>
        <v>0.9</v>
      </c>
      <c r="J29" s="169"/>
      <c r="K29" s="164"/>
      <c r="L29" s="163">
        <f>L5</f>
        <v>0.9</v>
      </c>
      <c r="M29" s="169"/>
      <c r="N29" s="164"/>
      <c r="O29" s="163">
        <f>O5</f>
        <v>0.9</v>
      </c>
      <c r="P29" s="169"/>
      <c r="Q29" s="164"/>
    </row>
    <row r="30" spans="1:17" x14ac:dyDescent="0.25">
      <c r="A30" s="107" t="s">
        <v>33</v>
      </c>
      <c r="B30" s="134">
        <f>B28/B29</f>
        <v>350</v>
      </c>
      <c r="C30" s="135"/>
      <c r="D30" s="136"/>
      <c r="E30" s="111">
        <f>E28/B29</f>
        <v>330</v>
      </c>
      <c r="F30" s="137">
        <f>F28/B29</f>
        <v>176.66666666666666</v>
      </c>
      <c r="G30" s="147"/>
      <c r="H30" s="138"/>
      <c r="I30" s="111">
        <f>I28/I29</f>
        <v>0</v>
      </c>
      <c r="J30" s="111">
        <f>J28/I29</f>
        <v>300</v>
      </c>
      <c r="K30" s="111">
        <f>K28/I29</f>
        <v>250</v>
      </c>
      <c r="L30" s="111">
        <f>L28/L29</f>
        <v>250</v>
      </c>
      <c r="M30" s="111">
        <f>M28/L29</f>
        <v>700</v>
      </c>
      <c r="N30" s="111">
        <f>N28/L29</f>
        <v>233.33333333333331</v>
      </c>
      <c r="O30" s="111">
        <f>O28/O29</f>
        <v>400</v>
      </c>
      <c r="P30" s="111">
        <f>P28/O29</f>
        <v>677.77777777777771</v>
      </c>
      <c r="Q30" s="111">
        <f>Q28/O29</f>
        <v>100</v>
      </c>
    </row>
    <row r="31" spans="1:17" x14ac:dyDescent="0.25">
      <c r="A31" s="107" t="s">
        <v>34</v>
      </c>
      <c r="B31" s="137">
        <f>B30+E30+F30</f>
        <v>856.66666666666663</v>
      </c>
      <c r="C31" s="147"/>
      <c r="D31" s="147"/>
      <c r="E31" s="147"/>
      <c r="F31" s="147"/>
      <c r="G31" s="147"/>
      <c r="H31" s="138"/>
      <c r="I31" s="134">
        <f>I30+J30+K30</f>
        <v>550</v>
      </c>
      <c r="J31" s="135"/>
      <c r="K31" s="136"/>
      <c r="L31" s="134">
        <f>L30+M30+N30</f>
        <v>1183.3333333333333</v>
      </c>
      <c r="M31" s="135"/>
      <c r="N31" s="136"/>
      <c r="O31" s="134">
        <f>P30+Q30+O30</f>
        <v>1177.7777777777778</v>
      </c>
      <c r="P31" s="135"/>
      <c r="Q31" s="136"/>
    </row>
    <row r="32" spans="1:17" x14ac:dyDescent="0.25">
      <c r="A32" s="107" t="s">
        <v>35</v>
      </c>
      <c r="B32" s="139">
        <f>B30/B31</f>
        <v>0.40856031128404668</v>
      </c>
      <c r="C32" s="140"/>
      <c r="D32" s="141"/>
      <c r="E32" s="112"/>
      <c r="F32" s="139">
        <f>F30/B31</f>
        <v>0.20622568093385213</v>
      </c>
      <c r="G32" s="140"/>
      <c r="H32" s="141"/>
      <c r="I32" s="112">
        <f>I30/I31</f>
        <v>0</v>
      </c>
      <c r="J32" s="112"/>
      <c r="K32" s="112">
        <f>K30/I31</f>
        <v>0.45454545454545453</v>
      </c>
      <c r="L32" s="112">
        <f>L30/L31</f>
        <v>0.21126760563380284</v>
      </c>
      <c r="M32" s="112"/>
      <c r="N32" s="112">
        <f>N30/L31</f>
        <v>0.19718309859154928</v>
      </c>
      <c r="O32" s="112">
        <f>O30/O31</f>
        <v>0.33962264150943394</v>
      </c>
      <c r="P32" s="112"/>
      <c r="Q32" s="112">
        <f>Q30/O31</f>
        <v>8.4905660377358486E-2</v>
      </c>
    </row>
    <row r="33" spans="1:17" x14ac:dyDescent="0.25">
      <c r="A33" s="107" t="s">
        <v>36</v>
      </c>
      <c r="B33" s="167">
        <v>1900</v>
      </c>
      <c r="C33" s="167"/>
      <c r="D33" s="167"/>
      <c r="E33" s="167"/>
      <c r="F33" s="167"/>
      <c r="G33" s="167"/>
      <c r="H33" s="167"/>
      <c r="I33" s="167">
        <v>1900</v>
      </c>
      <c r="J33" s="167"/>
      <c r="K33" s="167"/>
      <c r="L33" s="167">
        <v>1900</v>
      </c>
      <c r="M33" s="167"/>
      <c r="N33" s="167"/>
      <c r="O33" s="167">
        <v>1900</v>
      </c>
      <c r="P33" s="167"/>
      <c r="Q33" s="167"/>
    </row>
    <row r="34" spans="1:17" x14ac:dyDescent="0.25">
      <c r="A34" s="107" t="s">
        <v>37</v>
      </c>
      <c r="B34" s="134">
        <v>2</v>
      </c>
      <c r="C34" s="135"/>
      <c r="D34" s="135"/>
      <c r="E34" s="135"/>
      <c r="F34" s="135"/>
      <c r="G34" s="135"/>
      <c r="H34" s="136"/>
      <c r="I34" s="134">
        <v>2</v>
      </c>
      <c r="J34" s="135"/>
      <c r="K34" s="136"/>
      <c r="L34" s="134">
        <v>3</v>
      </c>
      <c r="M34" s="135"/>
      <c r="N34" s="136"/>
      <c r="O34" s="134">
        <v>3</v>
      </c>
      <c r="P34" s="135"/>
      <c r="Q34" s="136"/>
    </row>
    <row r="35" spans="1:17" x14ac:dyDescent="0.25">
      <c r="A35" s="107" t="s">
        <v>38</v>
      </c>
      <c r="B35" s="155">
        <f>'Intersection 1'!B35:H35</f>
        <v>3.75</v>
      </c>
      <c r="C35" s="155"/>
      <c r="D35" s="155"/>
      <c r="E35" s="155"/>
      <c r="F35" s="155"/>
      <c r="G35" s="155"/>
      <c r="H35" s="155"/>
      <c r="I35" s="155">
        <f>'Intersection 1'!I35:K35</f>
        <v>3.75</v>
      </c>
      <c r="J35" s="155"/>
      <c r="K35" s="155"/>
      <c r="L35" s="155">
        <f>'Intersection 1'!L35:N35</f>
        <v>3.75</v>
      </c>
      <c r="M35" s="155"/>
      <c r="N35" s="155"/>
      <c r="O35" s="155">
        <f>'Intersection 1'!O35:Q35</f>
        <v>3.75</v>
      </c>
      <c r="P35" s="155"/>
      <c r="Q35" s="155"/>
    </row>
    <row r="36" spans="1:17" x14ac:dyDescent="0.25">
      <c r="A36" s="107" t="s">
        <v>39</v>
      </c>
      <c r="B36" s="133">
        <f>'Intersection 1'!B36:H36</f>
        <v>1.0166666666666666</v>
      </c>
      <c r="C36" s="133"/>
      <c r="D36" s="133"/>
      <c r="E36" s="133"/>
      <c r="F36" s="133"/>
      <c r="G36" s="133"/>
      <c r="H36" s="133"/>
      <c r="I36" s="133">
        <f>'Intersection 1'!I36:K36</f>
        <v>1.0166666666666666</v>
      </c>
      <c r="J36" s="133"/>
      <c r="K36" s="133"/>
      <c r="L36" s="133">
        <f>'Intersection 1'!L36:N36</f>
        <v>1.0166666666666666</v>
      </c>
      <c r="M36" s="133"/>
      <c r="N36" s="133"/>
      <c r="O36" s="133">
        <f>'Intersection 1'!O36:Q36</f>
        <v>1.0166666666666666</v>
      </c>
      <c r="P36" s="133"/>
      <c r="Q36" s="133"/>
    </row>
    <row r="37" spans="1:17" x14ac:dyDescent="0.25">
      <c r="A37" s="107" t="s">
        <v>40</v>
      </c>
      <c r="B37" s="133">
        <f>100/(100+B4*(B24-1))</f>
        <v>0.98039215686274506</v>
      </c>
      <c r="C37" s="133"/>
      <c r="D37" s="133"/>
      <c r="E37" s="133"/>
      <c r="F37" s="133"/>
      <c r="G37" s="133"/>
      <c r="H37" s="133"/>
      <c r="I37" s="133">
        <f>100/(100+I4*(B24-1))</f>
        <v>0.98039215686274506</v>
      </c>
      <c r="J37" s="133"/>
      <c r="K37" s="133"/>
      <c r="L37" s="133">
        <f>100/(100+L4*(B24-1))</f>
        <v>0.970873786407767</v>
      </c>
      <c r="M37" s="133"/>
      <c r="N37" s="133"/>
      <c r="O37" s="133">
        <f>100/(100+O4*(B24-1))</f>
        <v>0.970873786407767</v>
      </c>
      <c r="P37" s="133"/>
      <c r="Q37" s="133"/>
    </row>
    <row r="38" spans="1:17" x14ac:dyDescent="0.25">
      <c r="A38" s="107" t="s">
        <v>41</v>
      </c>
      <c r="B38" s="152">
        <v>1</v>
      </c>
      <c r="C38" s="152"/>
      <c r="D38" s="152"/>
      <c r="E38" s="152"/>
      <c r="F38" s="152"/>
      <c r="G38" s="152"/>
      <c r="H38" s="152"/>
      <c r="I38" s="152">
        <v>1</v>
      </c>
      <c r="J38" s="152"/>
      <c r="K38" s="152"/>
      <c r="L38" s="152">
        <v>1</v>
      </c>
      <c r="M38" s="152"/>
      <c r="N38" s="152"/>
      <c r="O38" s="152">
        <v>1</v>
      </c>
      <c r="P38" s="152"/>
      <c r="Q38" s="152"/>
    </row>
    <row r="39" spans="1:17" x14ac:dyDescent="0.25">
      <c r="A39" s="107" t="s">
        <v>42</v>
      </c>
      <c r="B39" s="152">
        <v>1</v>
      </c>
      <c r="C39" s="152"/>
      <c r="D39" s="152"/>
      <c r="E39" s="152"/>
      <c r="F39" s="152"/>
      <c r="G39" s="152"/>
      <c r="H39" s="152"/>
      <c r="I39" s="152">
        <v>1</v>
      </c>
      <c r="J39" s="152"/>
      <c r="K39" s="152"/>
      <c r="L39" s="152">
        <v>1</v>
      </c>
      <c r="M39" s="152"/>
      <c r="N39" s="152"/>
      <c r="O39" s="152">
        <v>1</v>
      </c>
      <c r="P39" s="152"/>
      <c r="Q39" s="152"/>
    </row>
    <row r="40" spans="1:17" x14ac:dyDescent="0.25">
      <c r="A40" s="107" t="s">
        <v>43</v>
      </c>
      <c r="B40" s="152">
        <v>1</v>
      </c>
      <c r="C40" s="152"/>
      <c r="D40" s="152"/>
      <c r="E40" s="152"/>
      <c r="F40" s="152"/>
      <c r="G40" s="152"/>
      <c r="H40" s="152"/>
      <c r="I40" s="152">
        <v>1</v>
      </c>
      <c r="J40" s="152"/>
      <c r="K40" s="152"/>
      <c r="L40" s="152">
        <v>1</v>
      </c>
      <c r="M40" s="152"/>
      <c r="N40" s="152"/>
      <c r="O40" s="152">
        <v>1</v>
      </c>
      <c r="P40" s="152"/>
      <c r="Q40" s="152"/>
    </row>
    <row r="41" spans="1:17" x14ac:dyDescent="0.25">
      <c r="A41" s="107" t="s">
        <v>44</v>
      </c>
      <c r="B41" s="152">
        <v>1</v>
      </c>
      <c r="C41" s="152"/>
      <c r="D41" s="152"/>
      <c r="E41" s="152"/>
      <c r="F41" s="152"/>
      <c r="G41" s="152"/>
      <c r="H41" s="152"/>
      <c r="I41" s="152">
        <v>1</v>
      </c>
      <c r="J41" s="152"/>
      <c r="K41" s="152"/>
      <c r="L41" s="152">
        <v>1</v>
      </c>
      <c r="M41" s="152"/>
      <c r="N41" s="152"/>
      <c r="O41" s="152">
        <v>1</v>
      </c>
      <c r="P41" s="152"/>
      <c r="Q41" s="152"/>
    </row>
    <row r="42" spans="1:17" x14ac:dyDescent="0.25">
      <c r="A42" s="107" t="s">
        <v>45</v>
      </c>
      <c r="B42" s="152">
        <v>1</v>
      </c>
      <c r="C42" s="152"/>
      <c r="D42" s="152"/>
      <c r="E42" s="152"/>
      <c r="F42" s="152"/>
      <c r="G42" s="152"/>
      <c r="H42" s="152"/>
      <c r="I42" s="152">
        <v>1</v>
      </c>
      <c r="J42" s="152"/>
      <c r="K42" s="152"/>
      <c r="L42" s="152">
        <v>1</v>
      </c>
      <c r="M42" s="152"/>
      <c r="N42" s="152"/>
      <c r="O42" s="152">
        <v>1</v>
      </c>
      <c r="P42" s="152"/>
      <c r="Q42" s="152"/>
    </row>
    <row r="43" spans="1:17" x14ac:dyDescent="0.25">
      <c r="A43" s="107" t="s">
        <v>46</v>
      </c>
      <c r="B43" s="133">
        <f>1/(1+(0.05*B32))</f>
        <v>0.97998093422306964</v>
      </c>
      <c r="C43" s="133"/>
      <c r="D43" s="133"/>
      <c r="E43" s="133"/>
      <c r="F43" s="133"/>
      <c r="G43" s="133"/>
      <c r="H43" s="133"/>
      <c r="I43" s="133">
        <f>1/(1+(0.05*I32))</f>
        <v>1</v>
      </c>
      <c r="J43" s="133"/>
      <c r="K43" s="133"/>
      <c r="L43" s="133">
        <f t="shared" ref="L43" si="1">1/(1+(0.05*L32))</f>
        <v>0.989547038327526</v>
      </c>
      <c r="M43" s="133"/>
      <c r="N43" s="133"/>
      <c r="O43" s="133">
        <f t="shared" ref="O43" si="2">1/(1+(0.05*O32))</f>
        <v>0.98330241187384038</v>
      </c>
      <c r="P43" s="133"/>
      <c r="Q43" s="133"/>
    </row>
    <row r="44" spans="1:17" x14ac:dyDescent="0.25">
      <c r="A44" s="107" t="s">
        <v>47</v>
      </c>
      <c r="B44" s="133">
        <f>1-(0.15*F32)</f>
        <v>0.96906614785992218</v>
      </c>
      <c r="C44" s="133"/>
      <c r="D44" s="133"/>
      <c r="E44" s="133"/>
      <c r="F44" s="133"/>
      <c r="G44" s="133"/>
      <c r="H44" s="133"/>
      <c r="I44" s="133">
        <f>1-(0.15*K32)</f>
        <v>0.93181818181818188</v>
      </c>
      <c r="J44" s="133"/>
      <c r="K44" s="133"/>
      <c r="L44" s="133">
        <f>1-(0.15*N32)</f>
        <v>0.97042253521126765</v>
      </c>
      <c r="M44" s="133"/>
      <c r="N44" s="133"/>
      <c r="O44" s="133">
        <f>1-(0.15*Q32)</f>
        <v>0.98726415094339626</v>
      </c>
      <c r="P44" s="133"/>
      <c r="Q44" s="133"/>
    </row>
    <row r="45" spans="1:17" x14ac:dyDescent="0.25">
      <c r="A45" s="107" t="s">
        <v>48</v>
      </c>
      <c r="B45" s="152">
        <v>1</v>
      </c>
      <c r="C45" s="152"/>
      <c r="D45" s="152"/>
      <c r="E45" s="152"/>
      <c r="F45" s="152"/>
      <c r="G45" s="152"/>
      <c r="H45" s="152"/>
      <c r="I45" s="152">
        <v>1</v>
      </c>
      <c r="J45" s="152"/>
      <c r="K45" s="152"/>
      <c r="L45" s="152">
        <v>1</v>
      </c>
      <c r="M45" s="152"/>
      <c r="N45" s="152"/>
      <c r="O45" s="152">
        <v>1</v>
      </c>
      <c r="P45" s="152"/>
      <c r="Q45" s="152"/>
    </row>
    <row r="46" spans="1:17" x14ac:dyDescent="0.25">
      <c r="A46" s="107" t="s">
        <v>49</v>
      </c>
      <c r="B46" s="152">
        <v>1</v>
      </c>
      <c r="C46" s="152"/>
      <c r="D46" s="152"/>
      <c r="E46" s="152"/>
      <c r="F46" s="152"/>
      <c r="G46" s="152"/>
      <c r="H46" s="152"/>
      <c r="I46" s="152">
        <v>1</v>
      </c>
      <c r="J46" s="152"/>
      <c r="K46" s="152"/>
      <c r="L46" s="152">
        <v>1</v>
      </c>
      <c r="M46" s="152"/>
      <c r="N46" s="152"/>
      <c r="O46" s="152">
        <v>1</v>
      </c>
      <c r="P46" s="152"/>
      <c r="Q46" s="152"/>
    </row>
    <row r="47" spans="1:17" x14ac:dyDescent="0.25">
      <c r="A47" s="107" t="s">
        <v>50</v>
      </c>
      <c r="B47" s="134">
        <f>B33*B34*B36*B37*B38*B39*B40*B41*B42*B43*B44*B45*B46</f>
        <v>3596.9388835928394</v>
      </c>
      <c r="C47" s="135"/>
      <c r="D47" s="135"/>
      <c r="E47" s="135"/>
      <c r="F47" s="135"/>
      <c r="G47" s="135"/>
      <c r="H47" s="136"/>
      <c r="I47" s="134">
        <f>I33*I34*I36*I37*I38*I39*I40*I41*I42*I43*I44*I45*I46</f>
        <v>3529.3374925727862</v>
      </c>
      <c r="J47" s="135"/>
      <c r="K47" s="136"/>
      <c r="L47" s="134">
        <f>L33*L34*L36*L37*L38*L39*L40*L41*L42*L43*L44*L45*L46</f>
        <v>5402.7333310781087</v>
      </c>
      <c r="M47" s="135"/>
      <c r="N47" s="136"/>
      <c r="O47" s="134">
        <f>O33*O34*O36*O37*O38*O39*O40*O41*O42*O43*O44*O45*O46</f>
        <v>5461.8112470054211</v>
      </c>
      <c r="P47" s="135"/>
      <c r="Q47" s="136"/>
    </row>
    <row r="48" spans="1:17" x14ac:dyDescent="0.25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</row>
    <row r="49" spans="1:17" x14ac:dyDescent="0.25">
      <c r="A49" s="6" t="s">
        <v>51</v>
      </c>
      <c r="B49" s="160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</row>
    <row r="50" spans="1:17" x14ac:dyDescent="0.25">
      <c r="A50" s="118" t="s">
        <v>52</v>
      </c>
      <c r="B50" s="156">
        <v>2</v>
      </c>
      <c r="C50" s="156"/>
      <c r="D50" s="156"/>
      <c r="E50" s="156"/>
      <c r="F50" s="156"/>
      <c r="G50" s="156"/>
      <c r="H50" s="156"/>
      <c r="I50" s="156">
        <v>3</v>
      </c>
      <c r="J50" s="156"/>
      <c r="K50" s="156"/>
      <c r="L50" s="156">
        <v>1</v>
      </c>
      <c r="M50" s="156"/>
      <c r="N50" s="156"/>
      <c r="O50" s="156">
        <v>1</v>
      </c>
      <c r="P50" s="156"/>
      <c r="Q50" s="156"/>
    </row>
    <row r="51" spans="1:17" x14ac:dyDescent="0.25">
      <c r="A51" s="118" t="s">
        <v>53</v>
      </c>
      <c r="B51" s="158" t="s">
        <v>5</v>
      </c>
      <c r="C51" s="158"/>
      <c r="D51" s="158"/>
      <c r="E51" s="158" t="s">
        <v>6</v>
      </c>
      <c r="F51" s="158"/>
      <c r="G51" s="158" t="s">
        <v>7</v>
      </c>
      <c r="H51" s="158"/>
      <c r="I51" s="127" t="s">
        <v>5</v>
      </c>
      <c r="J51" s="127" t="s">
        <v>6</v>
      </c>
      <c r="K51" s="127" t="s">
        <v>7</v>
      </c>
      <c r="L51" s="128" t="s">
        <v>5</v>
      </c>
      <c r="M51" s="128" t="s">
        <v>6</v>
      </c>
      <c r="N51" s="128" t="s">
        <v>7</v>
      </c>
      <c r="O51" s="128" t="s">
        <v>5</v>
      </c>
      <c r="P51" s="128" t="s">
        <v>6</v>
      </c>
      <c r="Q51" s="128" t="s">
        <v>7</v>
      </c>
    </row>
    <row r="52" spans="1:17" x14ac:dyDescent="0.25">
      <c r="A52" s="115" t="s">
        <v>54</v>
      </c>
      <c r="B52" s="134">
        <f>B30</f>
        <v>350</v>
      </c>
      <c r="C52" s="135"/>
      <c r="D52" s="136"/>
      <c r="E52" s="134">
        <f>E30</f>
        <v>330</v>
      </c>
      <c r="F52" s="136"/>
      <c r="G52" s="134">
        <f>F30</f>
        <v>176.66666666666666</v>
      </c>
      <c r="H52" s="136"/>
      <c r="I52" s="111">
        <f t="shared" ref="I52:Q52" si="3">I30</f>
        <v>0</v>
      </c>
      <c r="J52" s="111">
        <f t="shared" si="3"/>
        <v>300</v>
      </c>
      <c r="K52" s="111">
        <f t="shared" si="3"/>
        <v>250</v>
      </c>
      <c r="L52" s="111">
        <f t="shared" si="3"/>
        <v>250</v>
      </c>
      <c r="M52" s="111">
        <f t="shared" si="3"/>
        <v>700</v>
      </c>
      <c r="N52" s="111">
        <f t="shared" si="3"/>
        <v>233.33333333333331</v>
      </c>
      <c r="O52" s="111">
        <f t="shared" si="3"/>
        <v>400</v>
      </c>
      <c r="P52" s="111">
        <f t="shared" si="3"/>
        <v>677.77777777777771</v>
      </c>
      <c r="Q52" s="111">
        <f t="shared" si="3"/>
        <v>100</v>
      </c>
    </row>
    <row r="53" spans="1:17" x14ac:dyDescent="0.25">
      <c r="A53" s="115" t="s">
        <v>55</v>
      </c>
      <c r="B53" s="134">
        <f>B47</f>
        <v>3596.9388835928394</v>
      </c>
      <c r="C53" s="135"/>
      <c r="D53" s="135"/>
      <c r="E53" s="135"/>
      <c r="F53" s="135"/>
      <c r="G53" s="135"/>
      <c r="H53" s="136"/>
      <c r="I53" s="134">
        <f>I47</f>
        <v>3529.3374925727862</v>
      </c>
      <c r="J53" s="135"/>
      <c r="K53" s="136"/>
      <c r="L53" s="134">
        <f>L47</f>
        <v>5402.7333310781087</v>
      </c>
      <c r="M53" s="135"/>
      <c r="N53" s="136"/>
      <c r="O53" s="134">
        <f>O47</f>
        <v>5461.8112470054211</v>
      </c>
      <c r="P53" s="135"/>
      <c r="Q53" s="136"/>
    </row>
    <row r="54" spans="1:17" x14ac:dyDescent="0.25">
      <c r="A54" s="115" t="s">
        <v>14</v>
      </c>
      <c r="B54" s="145">
        <f>B9</f>
        <v>5.5</v>
      </c>
      <c r="C54" s="157"/>
      <c r="D54" s="157"/>
      <c r="E54" s="157"/>
      <c r="F54" s="157"/>
      <c r="G54" s="157"/>
      <c r="H54" s="146"/>
      <c r="I54" s="155">
        <f>I9</f>
        <v>5.5</v>
      </c>
      <c r="J54" s="155"/>
      <c r="K54" s="155"/>
      <c r="L54" s="145">
        <f>L9</f>
        <v>5.5</v>
      </c>
      <c r="M54" s="157"/>
      <c r="N54" s="157"/>
      <c r="O54" s="157"/>
      <c r="P54" s="157"/>
      <c r="Q54" s="146"/>
    </row>
    <row r="55" spans="1:17" x14ac:dyDescent="0.25">
      <c r="A55" s="115" t="s">
        <v>56</v>
      </c>
      <c r="B55" s="145">
        <f>H20+H21-B54</f>
        <v>10.155051297167436</v>
      </c>
      <c r="C55" s="157"/>
      <c r="D55" s="157"/>
      <c r="E55" s="157"/>
      <c r="F55" s="157"/>
      <c r="G55" s="157"/>
      <c r="H55" s="146"/>
      <c r="I55" s="145">
        <f>J20+J21-I54</f>
        <v>6.6446607331439296</v>
      </c>
      <c r="J55" s="157"/>
      <c r="K55" s="146"/>
      <c r="L55" s="145">
        <f>B20+B21-L54</f>
        <v>9.3389247895269047</v>
      </c>
      <c r="M55" s="157"/>
      <c r="N55" s="146"/>
      <c r="O55" s="145">
        <f>B20+B21-L54</f>
        <v>9.3389247895269047</v>
      </c>
      <c r="P55" s="157"/>
      <c r="Q55" s="146"/>
    </row>
    <row r="56" spans="1:17" x14ac:dyDescent="0.25">
      <c r="A56" s="115" t="s">
        <v>57</v>
      </c>
      <c r="B56" s="139">
        <f>B55/B23</f>
        <v>0.23816547747705305</v>
      </c>
      <c r="C56" s="140"/>
      <c r="D56" s="140"/>
      <c r="E56" s="140"/>
      <c r="F56" s="140"/>
      <c r="G56" s="140"/>
      <c r="H56" s="141"/>
      <c r="I56" s="139">
        <f>I55/B23</f>
        <v>0.15583661272333174</v>
      </c>
      <c r="J56" s="140"/>
      <c r="K56" s="141"/>
      <c r="L56" s="139">
        <f>L55/B23</f>
        <v>0.21902493808577458</v>
      </c>
      <c r="M56" s="140"/>
      <c r="N56" s="141"/>
      <c r="O56" s="139">
        <f>O55/B23</f>
        <v>0.21902493808577458</v>
      </c>
      <c r="P56" s="140"/>
      <c r="Q56" s="141"/>
    </row>
    <row r="57" spans="1:17" x14ac:dyDescent="0.25">
      <c r="A57" s="115" t="s">
        <v>58</v>
      </c>
      <c r="B57" s="137">
        <f>B56*B47</f>
        <v>856.66666666666674</v>
      </c>
      <c r="C57" s="147"/>
      <c r="D57" s="147"/>
      <c r="E57" s="147"/>
      <c r="F57" s="147"/>
      <c r="G57" s="147"/>
      <c r="H57" s="138"/>
      <c r="I57" s="134">
        <f>I56*I47</f>
        <v>550</v>
      </c>
      <c r="J57" s="135"/>
      <c r="K57" s="136"/>
      <c r="L57" s="134">
        <f>L56*L47</f>
        <v>1183.3333333333335</v>
      </c>
      <c r="M57" s="135"/>
      <c r="N57" s="136"/>
      <c r="O57" s="137">
        <f>O56*O47</f>
        <v>1196.2728702115496</v>
      </c>
      <c r="P57" s="147"/>
      <c r="Q57" s="138"/>
    </row>
    <row r="58" spans="1:17" x14ac:dyDescent="0.25">
      <c r="A58" s="115" t="s">
        <v>59</v>
      </c>
      <c r="B58" s="145">
        <f>B31/B57</f>
        <v>0.99999999999999989</v>
      </c>
      <c r="C58" s="157"/>
      <c r="D58" s="157"/>
      <c r="E58" s="157"/>
      <c r="F58" s="157"/>
      <c r="G58" s="157"/>
      <c r="H58" s="146"/>
      <c r="I58" s="145">
        <f>I31/I57</f>
        <v>1</v>
      </c>
      <c r="J58" s="157"/>
      <c r="K58" s="146"/>
      <c r="L58" s="145">
        <f>L31/L57</f>
        <v>0.99999999999999978</v>
      </c>
      <c r="M58" s="157"/>
      <c r="N58" s="146"/>
      <c r="O58" s="145">
        <f>O31/O57</f>
        <v>0.98453940326298539</v>
      </c>
      <c r="P58" s="157"/>
      <c r="Q58" s="146"/>
    </row>
    <row r="59" spans="1:17" x14ac:dyDescent="0.25">
      <c r="A59" s="115" t="s">
        <v>60</v>
      </c>
      <c r="B59" s="139">
        <f>B31/B53</f>
        <v>0.23816547747705302</v>
      </c>
      <c r="C59" s="140"/>
      <c r="D59" s="140"/>
      <c r="E59" s="140"/>
      <c r="F59" s="140"/>
      <c r="G59" s="140"/>
      <c r="H59" s="141"/>
      <c r="I59" s="139">
        <f>I31/I53</f>
        <v>0.15583661272333174</v>
      </c>
      <c r="J59" s="140"/>
      <c r="K59" s="141"/>
      <c r="L59" s="139">
        <f>L31/L53</f>
        <v>0.21902493808577456</v>
      </c>
      <c r="M59" s="140"/>
      <c r="N59" s="141"/>
      <c r="O59" s="139">
        <f>O31/O53</f>
        <v>0.21563868184268081</v>
      </c>
      <c r="P59" s="140"/>
      <c r="Q59" s="141"/>
    </row>
    <row r="60" spans="1:17" x14ac:dyDescent="0.25">
      <c r="A60" s="113" t="s">
        <v>61</v>
      </c>
      <c r="B60" s="133">
        <f>B59</f>
        <v>0.23816547747705302</v>
      </c>
      <c r="C60" s="133"/>
      <c r="D60" s="133"/>
      <c r="E60" s="133"/>
      <c r="F60" s="133"/>
      <c r="G60" s="133"/>
      <c r="H60" s="133"/>
      <c r="I60" s="133">
        <f>I59</f>
        <v>0.15583661272333174</v>
      </c>
      <c r="J60" s="162"/>
      <c r="K60" s="162"/>
      <c r="L60" s="139">
        <f>MAX(L59,O59)</f>
        <v>0.21902493808577456</v>
      </c>
      <c r="M60" s="165"/>
      <c r="N60" s="165"/>
      <c r="O60" s="165"/>
      <c r="P60" s="165"/>
      <c r="Q60" s="166"/>
    </row>
    <row r="61" spans="1:17" x14ac:dyDescent="0.25">
      <c r="A61" s="115" t="s">
        <v>62</v>
      </c>
      <c r="B61" s="152">
        <f>B54+I54+L54</f>
        <v>16.5</v>
      </c>
      <c r="C61" s="152"/>
      <c r="D61" s="152"/>
      <c r="E61" s="152"/>
      <c r="F61" s="152"/>
      <c r="G61" s="152"/>
      <c r="H61" s="152"/>
      <c r="I61" s="153"/>
      <c r="J61" s="154"/>
      <c r="K61" s="154"/>
      <c r="L61" s="154"/>
      <c r="M61" s="154"/>
      <c r="N61" s="154"/>
      <c r="O61" s="154"/>
      <c r="P61" s="154"/>
      <c r="Q61" s="154"/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6" t="s">
        <v>63</v>
      </c>
      <c r="B63" s="7"/>
      <c r="C63" s="7"/>
      <c r="D63" s="7"/>
      <c r="E63" s="7"/>
      <c r="F63" s="7"/>
      <c r="G63" s="7"/>
      <c r="H63" s="7"/>
      <c r="I63" s="7"/>
      <c r="J63" s="3"/>
      <c r="K63" s="3"/>
      <c r="L63" s="3"/>
      <c r="M63" s="3"/>
      <c r="N63" s="3" t="s">
        <v>64</v>
      </c>
      <c r="O63" s="3"/>
      <c r="P63" s="3"/>
      <c r="Q63" s="3"/>
    </row>
    <row r="64" spans="1:17" x14ac:dyDescent="0.25">
      <c r="A64" s="118" t="s">
        <v>65</v>
      </c>
      <c r="B64" s="148" t="s">
        <v>1</v>
      </c>
      <c r="C64" s="148"/>
      <c r="D64" s="148"/>
      <c r="E64" s="148" t="s">
        <v>2</v>
      </c>
      <c r="F64" s="148"/>
      <c r="G64" s="148"/>
      <c r="H64" s="148" t="s">
        <v>3</v>
      </c>
      <c r="I64" s="148"/>
      <c r="J64" s="148" t="s">
        <v>4</v>
      </c>
      <c r="K64" s="148"/>
      <c r="L64" s="3"/>
      <c r="M64" s="3"/>
      <c r="N64" s="3"/>
      <c r="O64" s="3"/>
      <c r="P64" s="3"/>
      <c r="Q64" s="3"/>
    </row>
    <row r="65" spans="1:17" x14ac:dyDescent="0.25">
      <c r="A65" s="118"/>
      <c r="B65" s="126" t="s">
        <v>5</v>
      </c>
      <c r="C65" s="126" t="s">
        <v>6</v>
      </c>
      <c r="D65" s="126" t="s">
        <v>7</v>
      </c>
      <c r="E65" s="126" t="s">
        <v>5</v>
      </c>
      <c r="F65" s="126" t="s">
        <v>6</v>
      </c>
      <c r="G65" s="126" t="s">
        <v>7</v>
      </c>
      <c r="H65" s="126" t="s">
        <v>6</v>
      </c>
      <c r="I65" s="126" t="s">
        <v>7</v>
      </c>
      <c r="J65" s="126" t="s">
        <v>6</v>
      </c>
      <c r="K65" s="118" t="s">
        <v>7</v>
      </c>
      <c r="L65" s="3"/>
      <c r="M65" s="3"/>
      <c r="N65" s="3"/>
      <c r="O65" s="3"/>
      <c r="P65" s="3"/>
      <c r="Q65" s="3"/>
    </row>
    <row r="66" spans="1:17" x14ac:dyDescent="0.25">
      <c r="A66" s="115" t="s">
        <v>33</v>
      </c>
      <c r="B66" s="134">
        <f>B31</f>
        <v>856.66666666666663</v>
      </c>
      <c r="C66" s="135"/>
      <c r="D66" s="136"/>
      <c r="E66" s="134">
        <f>I31</f>
        <v>550</v>
      </c>
      <c r="F66" s="135"/>
      <c r="G66" s="136"/>
      <c r="H66" s="134">
        <f>L31</f>
        <v>1183.3333333333333</v>
      </c>
      <c r="I66" s="136"/>
      <c r="J66" s="137">
        <f>O31</f>
        <v>1177.7777777777778</v>
      </c>
      <c r="K66" s="138"/>
      <c r="L66" s="3"/>
      <c r="M66" s="3"/>
      <c r="N66" s="3"/>
      <c r="O66" s="3"/>
      <c r="P66" s="3"/>
      <c r="Q66" s="3"/>
    </row>
    <row r="67" spans="1:17" x14ac:dyDescent="0.25">
      <c r="A67" s="115" t="s">
        <v>58</v>
      </c>
      <c r="B67" s="134">
        <f>B57</f>
        <v>856.66666666666674</v>
      </c>
      <c r="C67" s="135"/>
      <c r="D67" s="136"/>
      <c r="E67" s="134">
        <f>I57</f>
        <v>550</v>
      </c>
      <c r="F67" s="135"/>
      <c r="G67" s="136"/>
      <c r="H67" s="134">
        <f>L57</f>
        <v>1183.3333333333335</v>
      </c>
      <c r="I67" s="136"/>
      <c r="J67" s="137">
        <f>O57</f>
        <v>1196.2728702115496</v>
      </c>
      <c r="K67" s="138"/>
      <c r="L67" s="3"/>
      <c r="M67" s="3"/>
      <c r="N67" s="3"/>
      <c r="O67" s="3"/>
      <c r="P67" s="3"/>
      <c r="Q67" s="3"/>
    </row>
    <row r="68" spans="1:17" x14ac:dyDescent="0.25">
      <c r="A68" s="115" t="s">
        <v>59</v>
      </c>
      <c r="B68" s="139">
        <f>B58</f>
        <v>0.99999999999999989</v>
      </c>
      <c r="C68" s="140"/>
      <c r="D68" s="141"/>
      <c r="E68" s="139">
        <f>I58</f>
        <v>1</v>
      </c>
      <c r="F68" s="140"/>
      <c r="G68" s="141"/>
      <c r="H68" s="139">
        <f>L58</f>
        <v>0.99999999999999978</v>
      </c>
      <c r="I68" s="141"/>
      <c r="J68" s="139">
        <f>O58</f>
        <v>0.98453940326298539</v>
      </c>
      <c r="K68" s="141"/>
      <c r="L68" s="3"/>
      <c r="M68" s="3"/>
      <c r="N68" s="3"/>
      <c r="O68" s="3"/>
      <c r="P68" s="3"/>
      <c r="Q68" s="3"/>
    </row>
    <row r="69" spans="1:17" x14ac:dyDescent="0.25">
      <c r="A69" s="115" t="s">
        <v>57</v>
      </c>
      <c r="B69" s="139">
        <f>B56</f>
        <v>0.23816547747705305</v>
      </c>
      <c r="C69" s="140"/>
      <c r="D69" s="141"/>
      <c r="E69" s="139">
        <f>I56</f>
        <v>0.15583661272333174</v>
      </c>
      <c r="F69" s="140"/>
      <c r="G69" s="141"/>
      <c r="H69" s="139">
        <f>L56</f>
        <v>0.21902493808577458</v>
      </c>
      <c r="I69" s="141"/>
      <c r="J69" s="139">
        <f>O56</f>
        <v>0.21902493808577458</v>
      </c>
      <c r="K69" s="141"/>
      <c r="L69" s="3"/>
      <c r="M69" s="3"/>
      <c r="N69" s="3"/>
      <c r="O69" s="3"/>
      <c r="P69" s="3"/>
      <c r="Q69" s="3"/>
    </row>
    <row r="70" spans="1:17" x14ac:dyDescent="0.25">
      <c r="A70" s="115" t="s">
        <v>66</v>
      </c>
      <c r="B70" s="142">
        <f>(0.5*$B$23*(1-B56)^2)/(1-MIN(1,B58)*B56)</f>
        <v>16.241792761335414</v>
      </c>
      <c r="C70" s="143"/>
      <c r="D70" s="144"/>
      <c r="E70" s="142">
        <f>(0.5*$B$23*(1-I56)^2)/(1-MIN(1,I58)*I56)</f>
        <v>17.996988043347169</v>
      </c>
      <c r="F70" s="143"/>
      <c r="G70" s="144"/>
      <c r="H70" s="142">
        <f>(0.5*$B$23*(1-L56)^2)/(1-MIN(1,L58)*L56)</f>
        <v>16.649856015155681</v>
      </c>
      <c r="I70" s="144"/>
      <c r="J70" s="145">
        <f>(0.5*$B$23*(1-O56)^2)/(1-MIN(1,O58)*O56)</f>
        <v>16.577975011372391</v>
      </c>
      <c r="K70" s="146"/>
      <c r="L70" s="3"/>
      <c r="M70" s="3"/>
      <c r="N70" s="3"/>
      <c r="O70" s="3"/>
      <c r="P70" s="3"/>
      <c r="Q70" s="3"/>
    </row>
    <row r="71" spans="1:17" x14ac:dyDescent="0.25">
      <c r="A71" s="115" t="s">
        <v>67</v>
      </c>
      <c r="B71" s="142">
        <v>0.5</v>
      </c>
      <c r="C71" s="143"/>
      <c r="D71" s="144"/>
      <c r="E71" s="142">
        <v>0.5</v>
      </c>
      <c r="F71" s="143"/>
      <c r="G71" s="144"/>
      <c r="H71" s="142">
        <v>0.5</v>
      </c>
      <c r="I71" s="144"/>
      <c r="J71" s="163">
        <v>0.5</v>
      </c>
      <c r="K71" s="164"/>
      <c r="L71" s="3"/>
      <c r="M71" s="3"/>
      <c r="N71" s="3"/>
      <c r="O71" s="3"/>
      <c r="P71" s="3"/>
      <c r="Q71" s="3"/>
    </row>
    <row r="72" spans="1:17" x14ac:dyDescent="0.25">
      <c r="A72" s="115" t="s">
        <v>68</v>
      </c>
      <c r="B72" s="145">
        <f>900*B25*((B58-1)+(SQRT(((B58-1)^2)+((8*B71*B58)/(B57*B25)))))</f>
        <v>30.749394983134092</v>
      </c>
      <c r="C72" s="157"/>
      <c r="D72" s="146"/>
      <c r="E72" s="145">
        <f>900*B25*((I58-1)+(SQRT(((I58-1)^2)+((8*E71*I58)/(I57*B25)))))</f>
        <v>38.376128944009878</v>
      </c>
      <c r="F72" s="157"/>
      <c r="G72" s="146"/>
      <c r="H72" s="145">
        <f>900*B25*((L58-1)+(SQRT(((L58-1)^2)+((8*H71*L58)/(L57*B25)))))</f>
        <v>26.163085488021444</v>
      </c>
      <c r="I72" s="146"/>
      <c r="J72" s="145">
        <f>900*B25*((O58-1)+(SQRT(((O58-1)^2)+((8*J71*O58)/(O57*B25)))))</f>
        <v>22.573918808672634</v>
      </c>
      <c r="K72" s="146"/>
      <c r="L72" s="3"/>
      <c r="M72" s="3"/>
      <c r="N72" s="3"/>
      <c r="O72" s="3"/>
      <c r="P72" s="3"/>
      <c r="Q72" s="3"/>
    </row>
    <row r="73" spans="1:17" x14ac:dyDescent="0.25">
      <c r="A73" s="115" t="s">
        <v>69</v>
      </c>
      <c r="B73" s="149">
        <v>1</v>
      </c>
      <c r="C73" s="150"/>
      <c r="D73" s="151"/>
      <c r="E73" s="149">
        <v>1</v>
      </c>
      <c r="F73" s="150"/>
      <c r="G73" s="151"/>
      <c r="H73" s="149">
        <v>1</v>
      </c>
      <c r="I73" s="151"/>
      <c r="J73" s="149">
        <v>1</v>
      </c>
      <c r="K73" s="151"/>
      <c r="L73" s="3"/>
      <c r="M73" s="3"/>
      <c r="N73" s="3"/>
      <c r="O73" s="3"/>
      <c r="P73" s="3"/>
      <c r="Q73" s="3"/>
    </row>
    <row r="74" spans="1:17" x14ac:dyDescent="0.25">
      <c r="A74" s="115" t="s">
        <v>70</v>
      </c>
      <c r="B74" s="142">
        <f>B70+B72</f>
        <v>46.991187744469507</v>
      </c>
      <c r="C74" s="143"/>
      <c r="D74" s="144"/>
      <c r="E74" s="142">
        <f>E70+E72</f>
        <v>56.373116987357051</v>
      </c>
      <c r="F74" s="143"/>
      <c r="G74" s="144"/>
      <c r="H74" s="142">
        <f>H70+H72</f>
        <v>42.812941503177129</v>
      </c>
      <c r="I74" s="144"/>
      <c r="J74" s="142">
        <f>J70+J72</f>
        <v>39.151893820045025</v>
      </c>
      <c r="K74" s="144"/>
      <c r="L74" s="8"/>
      <c r="M74" s="8"/>
      <c r="N74" s="3"/>
      <c r="O74" s="3"/>
      <c r="P74" s="3"/>
      <c r="Q74" s="3"/>
    </row>
    <row r="75" spans="1:17" x14ac:dyDescent="0.25">
      <c r="A75" s="115" t="s">
        <v>71</v>
      </c>
      <c r="B75" s="142" t="str">
        <f>IF(B74&lt;10,"A",IF(B74&lt;20,"B",IF(B74&lt;35,"C",IF(B74&lt;55,"D",IF(B74&lt;80,"E","F")))))</f>
        <v>D</v>
      </c>
      <c r="C75" s="143"/>
      <c r="D75" s="144"/>
      <c r="E75" s="142" t="str">
        <f>IF(E74&lt;10,"A",IF(E74&lt;20,"B",IF(E74&lt;35,"C",IF(E74&lt;55,"D",IF(E74&lt;80,"E","F")))))</f>
        <v>E</v>
      </c>
      <c r="F75" s="143"/>
      <c r="G75" s="144"/>
      <c r="H75" s="142" t="str">
        <f>IF(H74&lt;10,"A",IF(H74&lt;20,"B",IF(H74&lt;35,"C",IF(H74&lt;55,"D",IF(H74&lt;80,"E","F")))))</f>
        <v>D</v>
      </c>
      <c r="I75" s="144"/>
      <c r="J75" s="163" t="str">
        <f>IF(J74&lt;10,"A",IF(J74&lt;20,"B",IF(J74&lt;35,"C",IF(J74&lt;55,"D",IF(J74&lt;80,"E","F")))))</f>
        <v>D</v>
      </c>
      <c r="K75" s="164"/>
      <c r="L75" s="3"/>
      <c r="M75" s="3"/>
      <c r="N75" s="3"/>
      <c r="O75" s="3"/>
      <c r="P75" s="3"/>
      <c r="Q75" s="3"/>
    </row>
    <row r="76" spans="1:17" x14ac:dyDescent="0.25">
      <c r="A76" s="115" t="s">
        <v>72</v>
      </c>
      <c r="B76" s="142">
        <f>((B74*B66)+(E74*E66)+(H74*H66)+(J74*J66))/(B66+E66+H66+J66)</f>
        <v>44.597961902052219</v>
      </c>
      <c r="C76" s="143"/>
      <c r="D76" s="143"/>
      <c r="E76" s="143"/>
      <c r="F76" s="143"/>
      <c r="G76" s="143"/>
      <c r="H76" s="144"/>
      <c r="I76" s="119" t="str">
        <f>IF(B76&lt;10,"A",IF(B76&lt;20,"B",IF(B76&lt;35,"C",IF(B76&lt;55,"D",IF(B76&lt;80,"E","F")))))</f>
        <v>D</v>
      </c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5"/>
      <c r="B77" s="3"/>
      <c r="C77" s="3"/>
      <c r="D77" s="3"/>
      <c r="E77" s="3"/>
      <c r="F77" s="3"/>
      <c r="G77" s="3"/>
      <c r="H77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10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7" x14ac:dyDescent="0.25">
      <c r="A79" s="9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7" x14ac:dyDescent="0.25">
      <c r="A80" s="10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10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9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10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9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10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10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33"/>
      <c r="B87" s="33"/>
    </row>
  </sheetData>
  <mergeCells count="248">
    <mergeCell ref="A1:A2"/>
    <mergeCell ref="B1:H1"/>
    <mergeCell ref="I1:K1"/>
    <mergeCell ref="L1:N1"/>
    <mergeCell ref="O1:Q1"/>
    <mergeCell ref="B2:D2"/>
    <mergeCell ref="F2:H2"/>
    <mergeCell ref="B5:H5"/>
    <mergeCell ref="I5:K5"/>
    <mergeCell ref="L5:N5"/>
    <mergeCell ref="O5:Q5"/>
    <mergeCell ref="L4:N4"/>
    <mergeCell ref="O4:Q4"/>
    <mergeCell ref="B6:H6"/>
    <mergeCell ref="I6:K6"/>
    <mergeCell ref="L6:N6"/>
    <mergeCell ref="O6:Q6"/>
    <mergeCell ref="B3:D3"/>
    <mergeCell ref="F3:H3"/>
    <mergeCell ref="B4:H4"/>
    <mergeCell ref="I4:K4"/>
    <mergeCell ref="B9:H9"/>
    <mergeCell ref="I9:K9"/>
    <mergeCell ref="L9:N9"/>
    <mergeCell ref="O9:Q9"/>
    <mergeCell ref="B7:H7"/>
    <mergeCell ref="I7:K7"/>
    <mergeCell ref="L7:N7"/>
    <mergeCell ref="O7:Q7"/>
    <mergeCell ref="B8:H8"/>
    <mergeCell ref="I8:K8"/>
    <mergeCell ref="L8:N8"/>
    <mergeCell ref="O8:Q8"/>
    <mergeCell ref="B12:H12"/>
    <mergeCell ref="I12:K12"/>
    <mergeCell ref="L12:N12"/>
    <mergeCell ref="O12:Q12"/>
    <mergeCell ref="B13:H13"/>
    <mergeCell ref="I13:K13"/>
    <mergeCell ref="L13:N13"/>
    <mergeCell ref="O13:Q13"/>
    <mergeCell ref="B10:H10"/>
    <mergeCell ref="I10:K10"/>
    <mergeCell ref="L10:N10"/>
    <mergeCell ref="O10:Q10"/>
    <mergeCell ref="B11:H11"/>
    <mergeCell ref="I11:K11"/>
    <mergeCell ref="L11:N11"/>
    <mergeCell ref="O11:Q11"/>
    <mergeCell ref="L16:N16"/>
    <mergeCell ref="O16:Q16"/>
    <mergeCell ref="B17:H17"/>
    <mergeCell ref="I17:K17"/>
    <mergeCell ref="L17:N17"/>
    <mergeCell ref="O17:Q17"/>
    <mergeCell ref="B14:H14"/>
    <mergeCell ref="I14:K14"/>
    <mergeCell ref="L14:N14"/>
    <mergeCell ref="O14:Q14"/>
    <mergeCell ref="B15:H15"/>
    <mergeCell ref="I15:K15"/>
    <mergeCell ref="L15:N15"/>
    <mergeCell ref="O15:Q15"/>
    <mergeCell ref="B19:G19"/>
    <mergeCell ref="H19:I19"/>
    <mergeCell ref="J19:K19"/>
    <mergeCell ref="B20:G20"/>
    <mergeCell ref="H20:I20"/>
    <mergeCell ref="J20:K20"/>
    <mergeCell ref="B16:H16"/>
    <mergeCell ref="I16:K16"/>
    <mergeCell ref="B23:K23"/>
    <mergeCell ref="B24:K24"/>
    <mergeCell ref="B25:K25"/>
    <mergeCell ref="B27:H27"/>
    <mergeCell ref="I27:K27"/>
    <mergeCell ref="L27:N27"/>
    <mergeCell ref="B21:G21"/>
    <mergeCell ref="H21:I21"/>
    <mergeCell ref="J21:K21"/>
    <mergeCell ref="B22:G22"/>
    <mergeCell ref="H22:I22"/>
    <mergeCell ref="J22:K22"/>
    <mergeCell ref="B30:D30"/>
    <mergeCell ref="F30:H30"/>
    <mergeCell ref="B31:H31"/>
    <mergeCell ref="I31:K31"/>
    <mergeCell ref="L31:N31"/>
    <mergeCell ref="O31:Q31"/>
    <mergeCell ref="O27:Q27"/>
    <mergeCell ref="B28:D28"/>
    <mergeCell ref="F28:H28"/>
    <mergeCell ref="B29:H29"/>
    <mergeCell ref="I29:K29"/>
    <mergeCell ref="L29:N29"/>
    <mergeCell ref="O29:Q29"/>
    <mergeCell ref="B34:H34"/>
    <mergeCell ref="I34:K34"/>
    <mergeCell ref="L34:N34"/>
    <mergeCell ref="O34:Q34"/>
    <mergeCell ref="B35:H35"/>
    <mergeCell ref="I35:K35"/>
    <mergeCell ref="L35:N35"/>
    <mergeCell ref="O35:Q35"/>
    <mergeCell ref="B32:D32"/>
    <mergeCell ref="F32:H32"/>
    <mergeCell ref="B33:H33"/>
    <mergeCell ref="I33:K33"/>
    <mergeCell ref="L33:N33"/>
    <mergeCell ref="O33:Q33"/>
    <mergeCell ref="B38:H38"/>
    <mergeCell ref="I38:K38"/>
    <mergeCell ref="L38:N38"/>
    <mergeCell ref="O38:Q38"/>
    <mergeCell ref="B39:H39"/>
    <mergeCell ref="I39:K39"/>
    <mergeCell ref="L39:N39"/>
    <mergeCell ref="O39:Q39"/>
    <mergeCell ref="B36:H36"/>
    <mergeCell ref="I36:K36"/>
    <mergeCell ref="L36:N36"/>
    <mergeCell ref="O36:Q36"/>
    <mergeCell ref="B37:H37"/>
    <mergeCell ref="I37:K37"/>
    <mergeCell ref="L37:N37"/>
    <mergeCell ref="O37:Q37"/>
    <mergeCell ref="B42:H42"/>
    <mergeCell ref="I42:K42"/>
    <mergeCell ref="L42:N42"/>
    <mergeCell ref="O42:Q42"/>
    <mergeCell ref="B43:H43"/>
    <mergeCell ref="I43:K43"/>
    <mergeCell ref="L43:N43"/>
    <mergeCell ref="O43:Q43"/>
    <mergeCell ref="B40:H40"/>
    <mergeCell ref="I40:K40"/>
    <mergeCell ref="L40:N40"/>
    <mergeCell ref="O40:Q40"/>
    <mergeCell ref="B41:H41"/>
    <mergeCell ref="I41:K41"/>
    <mergeCell ref="L41:N41"/>
    <mergeCell ref="O41:Q41"/>
    <mergeCell ref="B46:H46"/>
    <mergeCell ref="I46:K46"/>
    <mergeCell ref="L46:N46"/>
    <mergeCell ref="O46:Q46"/>
    <mergeCell ref="B47:H47"/>
    <mergeCell ref="I47:K47"/>
    <mergeCell ref="L47:N47"/>
    <mergeCell ref="O47:Q47"/>
    <mergeCell ref="B44:H44"/>
    <mergeCell ref="I44:K44"/>
    <mergeCell ref="L44:N44"/>
    <mergeCell ref="O44:Q44"/>
    <mergeCell ref="B45:H45"/>
    <mergeCell ref="I45:K45"/>
    <mergeCell ref="L45:N45"/>
    <mergeCell ref="O45:Q45"/>
    <mergeCell ref="B51:D51"/>
    <mergeCell ref="E51:F51"/>
    <mergeCell ref="G51:H51"/>
    <mergeCell ref="B52:D52"/>
    <mergeCell ref="E52:F52"/>
    <mergeCell ref="G52:H52"/>
    <mergeCell ref="A48:Q48"/>
    <mergeCell ref="B49:Q49"/>
    <mergeCell ref="B50:H50"/>
    <mergeCell ref="I50:K50"/>
    <mergeCell ref="L50:N50"/>
    <mergeCell ref="O50:Q50"/>
    <mergeCell ref="B55:H55"/>
    <mergeCell ref="I55:K55"/>
    <mergeCell ref="L55:N55"/>
    <mergeCell ref="O55:Q55"/>
    <mergeCell ref="B56:H56"/>
    <mergeCell ref="I56:K56"/>
    <mergeCell ref="L56:N56"/>
    <mergeCell ref="O56:Q56"/>
    <mergeCell ref="B53:H53"/>
    <mergeCell ref="I53:K53"/>
    <mergeCell ref="L53:N53"/>
    <mergeCell ref="O53:Q53"/>
    <mergeCell ref="B54:H54"/>
    <mergeCell ref="I54:K54"/>
    <mergeCell ref="L54:Q54"/>
    <mergeCell ref="B59:H59"/>
    <mergeCell ref="I59:K59"/>
    <mergeCell ref="L59:N59"/>
    <mergeCell ref="O59:Q59"/>
    <mergeCell ref="B57:H57"/>
    <mergeCell ref="I57:K57"/>
    <mergeCell ref="L57:N57"/>
    <mergeCell ref="O57:Q57"/>
    <mergeCell ref="B58:H58"/>
    <mergeCell ref="I58:K58"/>
    <mergeCell ref="L58:N58"/>
    <mergeCell ref="O58:Q58"/>
    <mergeCell ref="B64:D64"/>
    <mergeCell ref="E64:G64"/>
    <mergeCell ref="H64:I64"/>
    <mergeCell ref="J64:K64"/>
    <mergeCell ref="B60:H60"/>
    <mergeCell ref="I60:K60"/>
    <mergeCell ref="L60:Q60"/>
    <mergeCell ref="B61:H61"/>
    <mergeCell ref="I61:K61"/>
    <mergeCell ref="L61:Q61"/>
    <mergeCell ref="B68:D68"/>
    <mergeCell ref="E68:G68"/>
    <mergeCell ref="H68:I68"/>
    <mergeCell ref="J68:K68"/>
    <mergeCell ref="B69:D69"/>
    <mergeCell ref="E69:G69"/>
    <mergeCell ref="H69:I69"/>
    <mergeCell ref="J69:K69"/>
    <mergeCell ref="B66:D66"/>
    <mergeCell ref="E66:G66"/>
    <mergeCell ref="H66:I66"/>
    <mergeCell ref="J66:K66"/>
    <mergeCell ref="B67:D67"/>
    <mergeCell ref="E67:G67"/>
    <mergeCell ref="H67:I67"/>
    <mergeCell ref="J67:K67"/>
    <mergeCell ref="B70:D70"/>
    <mergeCell ref="E70:G70"/>
    <mergeCell ref="H70:I70"/>
    <mergeCell ref="J70:K70"/>
    <mergeCell ref="E71:G71"/>
    <mergeCell ref="B72:D72"/>
    <mergeCell ref="E72:G72"/>
    <mergeCell ref="H72:I72"/>
    <mergeCell ref="J72:K72"/>
    <mergeCell ref="B71:D71"/>
    <mergeCell ref="H71:I71"/>
    <mergeCell ref="J71:K71"/>
    <mergeCell ref="B76:H76"/>
    <mergeCell ref="E73:G73"/>
    <mergeCell ref="B74:D74"/>
    <mergeCell ref="E74:G74"/>
    <mergeCell ref="H74:I74"/>
    <mergeCell ref="B73:D73"/>
    <mergeCell ref="H73:I73"/>
    <mergeCell ref="J74:K74"/>
    <mergeCell ref="B75:D75"/>
    <mergeCell ref="E75:G75"/>
    <mergeCell ref="H75:I75"/>
    <mergeCell ref="J75:K75"/>
    <mergeCell ref="J73:K7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7"/>
  <sheetViews>
    <sheetView topLeftCell="A55" zoomScale="80" zoomScaleNormal="80" workbookViewId="0">
      <selection activeCell="P69" sqref="P69"/>
    </sheetView>
  </sheetViews>
  <sheetFormatPr defaultRowHeight="15" x14ac:dyDescent="0.25"/>
  <cols>
    <col min="1" max="1" width="39.7109375" style="34" customWidth="1"/>
    <col min="2" max="16384" width="9.140625" style="34"/>
  </cols>
  <sheetData>
    <row r="1" spans="1:17" x14ac:dyDescent="0.25">
      <c r="A1" s="180" t="s">
        <v>0</v>
      </c>
      <c r="B1" s="170" t="s">
        <v>1</v>
      </c>
      <c r="C1" s="170"/>
      <c r="D1" s="170"/>
      <c r="E1" s="170"/>
      <c r="F1" s="170"/>
      <c r="G1" s="170"/>
      <c r="H1" s="170"/>
      <c r="I1" s="170" t="s">
        <v>2</v>
      </c>
      <c r="J1" s="170"/>
      <c r="K1" s="170"/>
      <c r="L1" s="170" t="s">
        <v>3</v>
      </c>
      <c r="M1" s="170"/>
      <c r="N1" s="170"/>
      <c r="O1" s="170" t="s">
        <v>4</v>
      </c>
      <c r="P1" s="170"/>
      <c r="Q1" s="170"/>
    </row>
    <row r="2" spans="1:17" x14ac:dyDescent="0.25">
      <c r="A2" s="181"/>
      <c r="B2" s="170" t="s">
        <v>5</v>
      </c>
      <c r="C2" s="170"/>
      <c r="D2" s="170"/>
      <c r="E2" s="118" t="s">
        <v>6</v>
      </c>
      <c r="F2" s="170" t="s">
        <v>7</v>
      </c>
      <c r="G2" s="170"/>
      <c r="H2" s="170"/>
      <c r="I2" s="118" t="s">
        <v>5</v>
      </c>
      <c r="J2" s="118" t="s">
        <v>6</v>
      </c>
      <c r="K2" s="118" t="s">
        <v>7</v>
      </c>
      <c r="L2" s="118" t="s">
        <v>5</v>
      </c>
      <c r="M2" s="118" t="s">
        <v>6</v>
      </c>
      <c r="N2" s="118" t="s">
        <v>7</v>
      </c>
      <c r="O2" s="118" t="s">
        <v>5</v>
      </c>
      <c r="P2" s="118" t="s">
        <v>6</v>
      </c>
      <c r="Q2" s="118" t="s">
        <v>7</v>
      </c>
    </row>
    <row r="3" spans="1:17" x14ac:dyDescent="0.25">
      <c r="A3" s="114" t="s">
        <v>8</v>
      </c>
      <c r="B3" s="163">
        <v>315</v>
      </c>
      <c r="C3" s="169"/>
      <c r="D3" s="164"/>
      <c r="E3" s="115">
        <v>297</v>
      </c>
      <c r="F3" s="163">
        <v>159</v>
      </c>
      <c r="G3" s="169"/>
      <c r="H3" s="164"/>
      <c r="I3" s="115">
        <v>0</v>
      </c>
      <c r="J3" s="115">
        <v>270</v>
      </c>
      <c r="K3" s="115">
        <v>225</v>
      </c>
      <c r="L3" s="115">
        <v>225</v>
      </c>
      <c r="M3" s="115">
        <v>630</v>
      </c>
      <c r="N3" s="115">
        <v>210</v>
      </c>
      <c r="O3" s="115">
        <v>360</v>
      </c>
      <c r="P3" s="115">
        <v>610</v>
      </c>
      <c r="Q3" s="115">
        <v>90</v>
      </c>
    </row>
    <row r="4" spans="1:17" x14ac:dyDescent="0.25">
      <c r="A4" s="115" t="s">
        <v>9</v>
      </c>
      <c r="B4" s="142">
        <v>2</v>
      </c>
      <c r="C4" s="143"/>
      <c r="D4" s="143"/>
      <c r="E4" s="143"/>
      <c r="F4" s="143"/>
      <c r="G4" s="143"/>
      <c r="H4" s="144"/>
      <c r="I4" s="171">
        <v>2</v>
      </c>
      <c r="J4" s="171"/>
      <c r="K4" s="171"/>
      <c r="L4" s="142">
        <v>3</v>
      </c>
      <c r="M4" s="143"/>
      <c r="N4" s="144"/>
      <c r="O4" s="142">
        <v>3</v>
      </c>
      <c r="P4" s="143"/>
      <c r="Q4" s="144"/>
    </row>
    <row r="5" spans="1:17" x14ac:dyDescent="0.25">
      <c r="A5" s="115" t="s">
        <v>10</v>
      </c>
      <c r="B5" s="168">
        <v>0.9</v>
      </c>
      <c r="C5" s="168"/>
      <c r="D5" s="168"/>
      <c r="E5" s="168"/>
      <c r="F5" s="168"/>
      <c r="G5" s="168"/>
      <c r="H5" s="168"/>
      <c r="I5" s="168">
        <v>0.9</v>
      </c>
      <c r="J5" s="168"/>
      <c r="K5" s="168"/>
      <c r="L5" s="168">
        <v>0.9</v>
      </c>
      <c r="M5" s="168"/>
      <c r="N5" s="168"/>
      <c r="O5" s="168">
        <v>0.9</v>
      </c>
      <c r="P5" s="168"/>
      <c r="Q5" s="168"/>
    </row>
    <row r="6" spans="1:17" x14ac:dyDescent="0.25">
      <c r="A6" s="115" t="s">
        <v>11</v>
      </c>
      <c r="B6" s="168">
        <v>0</v>
      </c>
      <c r="C6" s="168"/>
      <c r="D6" s="168"/>
      <c r="E6" s="168"/>
      <c r="F6" s="168"/>
      <c r="G6" s="168"/>
      <c r="H6" s="168"/>
      <c r="I6" s="168">
        <v>0</v>
      </c>
      <c r="J6" s="168"/>
      <c r="K6" s="168"/>
      <c r="L6" s="168">
        <v>0</v>
      </c>
      <c r="M6" s="168"/>
      <c r="N6" s="168"/>
      <c r="O6" s="168">
        <v>0</v>
      </c>
      <c r="P6" s="168"/>
      <c r="Q6" s="168"/>
    </row>
    <row r="7" spans="1:17" x14ac:dyDescent="0.25">
      <c r="A7" s="115" t="s">
        <v>12</v>
      </c>
      <c r="B7" s="155">
        <v>2</v>
      </c>
      <c r="C7" s="155"/>
      <c r="D7" s="155"/>
      <c r="E7" s="155"/>
      <c r="F7" s="155"/>
      <c r="G7" s="155"/>
      <c r="H7" s="155"/>
      <c r="I7" s="155">
        <v>2</v>
      </c>
      <c r="J7" s="155"/>
      <c r="K7" s="155"/>
      <c r="L7" s="155">
        <v>2</v>
      </c>
      <c r="M7" s="155"/>
      <c r="N7" s="155"/>
      <c r="O7" s="155">
        <v>2</v>
      </c>
      <c r="P7" s="155"/>
      <c r="Q7" s="155"/>
    </row>
    <row r="8" spans="1:17" x14ac:dyDescent="0.25">
      <c r="A8" s="116" t="s">
        <v>13</v>
      </c>
      <c r="B8" s="155">
        <v>3.5</v>
      </c>
      <c r="C8" s="155"/>
      <c r="D8" s="155"/>
      <c r="E8" s="155"/>
      <c r="F8" s="155"/>
      <c r="G8" s="155"/>
      <c r="H8" s="155"/>
      <c r="I8" s="155">
        <v>3.5</v>
      </c>
      <c r="J8" s="155"/>
      <c r="K8" s="155"/>
      <c r="L8" s="155">
        <v>3.5</v>
      </c>
      <c r="M8" s="155"/>
      <c r="N8" s="155"/>
      <c r="O8" s="155">
        <v>3.5</v>
      </c>
      <c r="P8" s="155"/>
      <c r="Q8" s="155"/>
    </row>
    <row r="9" spans="1:17" x14ac:dyDescent="0.25">
      <c r="A9" s="115" t="s">
        <v>14</v>
      </c>
      <c r="B9" s="155">
        <f>B7+B8</f>
        <v>5.5</v>
      </c>
      <c r="C9" s="155"/>
      <c r="D9" s="155"/>
      <c r="E9" s="155"/>
      <c r="F9" s="155"/>
      <c r="G9" s="155"/>
      <c r="H9" s="155"/>
      <c r="I9" s="155">
        <f>I7+I8</f>
        <v>5.5</v>
      </c>
      <c r="J9" s="155"/>
      <c r="K9" s="155"/>
      <c r="L9" s="155">
        <f>L7+L8</f>
        <v>5.5</v>
      </c>
      <c r="M9" s="155"/>
      <c r="N9" s="155"/>
      <c r="O9" s="155">
        <f>O7+O8</f>
        <v>5.5</v>
      </c>
      <c r="P9" s="155"/>
      <c r="Q9" s="155"/>
    </row>
    <row r="10" spans="1:17" x14ac:dyDescent="0.25">
      <c r="A10" s="115" t="s">
        <v>15</v>
      </c>
      <c r="B10" s="168">
        <v>3</v>
      </c>
      <c r="C10" s="168"/>
      <c r="D10" s="168"/>
      <c r="E10" s="168"/>
      <c r="F10" s="168"/>
      <c r="G10" s="168"/>
      <c r="H10" s="168"/>
      <c r="I10" s="168">
        <v>3</v>
      </c>
      <c r="J10" s="168"/>
      <c r="K10" s="168"/>
      <c r="L10" s="168">
        <v>3</v>
      </c>
      <c r="M10" s="168"/>
      <c r="N10" s="168"/>
      <c r="O10" s="168">
        <v>3</v>
      </c>
      <c r="P10" s="168"/>
      <c r="Q10" s="168"/>
    </row>
    <row r="11" spans="1:17" x14ac:dyDescent="0.25">
      <c r="A11" s="115" t="s">
        <v>16</v>
      </c>
      <c r="B11" s="168">
        <v>0</v>
      </c>
      <c r="C11" s="168"/>
      <c r="D11" s="168"/>
      <c r="E11" s="168"/>
      <c r="F11" s="168"/>
      <c r="G11" s="168"/>
      <c r="H11" s="168"/>
      <c r="I11" s="168">
        <v>0</v>
      </c>
      <c r="J11" s="168"/>
      <c r="K11" s="168"/>
      <c r="L11" s="168">
        <v>0</v>
      </c>
      <c r="M11" s="168"/>
      <c r="N11" s="168"/>
      <c r="O11" s="168">
        <v>0</v>
      </c>
      <c r="P11" s="168"/>
      <c r="Q11" s="168"/>
    </row>
    <row r="12" spans="1:17" x14ac:dyDescent="0.25">
      <c r="A12" s="115" t="s">
        <v>17</v>
      </c>
      <c r="B12" s="168">
        <v>0</v>
      </c>
      <c r="C12" s="168"/>
      <c r="D12" s="168"/>
      <c r="E12" s="168"/>
      <c r="F12" s="168"/>
      <c r="G12" s="168"/>
      <c r="H12" s="168"/>
      <c r="I12" s="168">
        <v>0</v>
      </c>
      <c r="J12" s="168"/>
      <c r="K12" s="168"/>
      <c r="L12" s="168">
        <v>0</v>
      </c>
      <c r="M12" s="168"/>
      <c r="N12" s="168"/>
      <c r="O12" s="168">
        <v>0</v>
      </c>
      <c r="P12" s="168"/>
      <c r="Q12" s="168"/>
    </row>
    <row r="13" spans="1:17" x14ac:dyDescent="0.25">
      <c r="A13" s="115" t="s">
        <v>18</v>
      </c>
      <c r="B13" s="168" t="s">
        <v>92</v>
      </c>
      <c r="C13" s="168"/>
      <c r="D13" s="168"/>
      <c r="E13" s="168"/>
      <c r="F13" s="168"/>
      <c r="G13" s="168"/>
      <c r="H13" s="168"/>
      <c r="I13" s="168" t="s">
        <v>92</v>
      </c>
      <c r="J13" s="168"/>
      <c r="K13" s="168"/>
      <c r="L13" s="168" t="s">
        <v>92</v>
      </c>
      <c r="M13" s="168"/>
      <c r="N13" s="168"/>
      <c r="O13" s="168" t="s">
        <v>19</v>
      </c>
      <c r="P13" s="168"/>
      <c r="Q13" s="168"/>
    </row>
    <row r="14" spans="1:17" x14ac:dyDescent="0.25">
      <c r="A14" s="115" t="s">
        <v>20</v>
      </c>
      <c r="B14" s="168">
        <v>3</v>
      </c>
      <c r="C14" s="168"/>
      <c r="D14" s="168"/>
      <c r="E14" s="168"/>
      <c r="F14" s="168"/>
      <c r="G14" s="168"/>
      <c r="H14" s="168"/>
      <c r="I14" s="168">
        <v>3</v>
      </c>
      <c r="J14" s="168"/>
      <c r="K14" s="168"/>
      <c r="L14" s="168">
        <v>3</v>
      </c>
      <c r="M14" s="168"/>
      <c r="N14" s="168"/>
      <c r="O14" s="168">
        <v>0</v>
      </c>
      <c r="P14" s="168"/>
      <c r="Q14" s="168"/>
    </row>
    <row r="15" spans="1:17" x14ac:dyDescent="0.25">
      <c r="A15" s="115" t="s">
        <v>21</v>
      </c>
      <c r="B15" s="168" t="s">
        <v>22</v>
      </c>
      <c r="C15" s="168"/>
      <c r="D15" s="168"/>
      <c r="E15" s="168"/>
      <c r="F15" s="168"/>
      <c r="G15" s="168"/>
      <c r="H15" s="168"/>
      <c r="I15" s="168" t="s">
        <v>22</v>
      </c>
      <c r="J15" s="168"/>
      <c r="K15" s="168"/>
      <c r="L15" s="168" t="s">
        <v>22</v>
      </c>
      <c r="M15" s="168"/>
      <c r="N15" s="168"/>
      <c r="O15" s="168" t="s">
        <v>22</v>
      </c>
      <c r="P15" s="168"/>
      <c r="Q15" s="168"/>
    </row>
    <row r="16" spans="1:17" x14ac:dyDescent="0.25">
      <c r="A16" s="117" t="s">
        <v>23</v>
      </c>
      <c r="B16" s="152">
        <v>0</v>
      </c>
      <c r="C16" s="152"/>
      <c r="D16" s="152"/>
      <c r="E16" s="152"/>
      <c r="F16" s="152"/>
      <c r="G16" s="152"/>
      <c r="H16" s="152"/>
      <c r="I16" s="152">
        <v>0</v>
      </c>
      <c r="J16" s="152"/>
      <c r="K16" s="152"/>
      <c r="L16" s="152">
        <v>0</v>
      </c>
      <c r="M16" s="152"/>
      <c r="N16" s="152"/>
      <c r="O16" s="174">
        <v>0</v>
      </c>
      <c r="P16" s="174"/>
      <c r="Q16" s="174"/>
    </row>
    <row r="17" spans="1:17" x14ac:dyDescent="0.25">
      <c r="A17" s="115" t="s">
        <v>24</v>
      </c>
      <c r="B17" s="152">
        <v>0</v>
      </c>
      <c r="C17" s="152"/>
      <c r="D17" s="152"/>
      <c r="E17" s="152"/>
      <c r="F17" s="152"/>
      <c r="G17" s="152"/>
      <c r="H17" s="152"/>
      <c r="I17" s="152">
        <v>0</v>
      </c>
      <c r="J17" s="152"/>
      <c r="K17" s="152"/>
      <c r="L17" s="152">
        <v>0</v>
      </c>
      <c r="M17" s="152"/>
      <c r="N17" s="152"/>
      <c r="O17" s="174">
        <v>0</v>
      </c>
      <c r="P17" s="174"/>
      <c r="Q17" s="174"/>
    </row>
    <row r="18" spans="1:17" x14ac:dyDescent="0.25">
      <c r="A18" s="35"/>
      <c r="B18" s="36"/>
      <c r="C18" s="37"/>
      <c r="D18" s="37"/>
      <c r="E18" s="38"/>
      <c r="F18" s="38"/>
      <c r="G18" s="38"/>
      <c r="H18" s="38"/>
      <c r="I18" s="38"/>
      <c r="J18" s="38"/>
      <c r="K18" s="38"/>
      <c r="L18" s="39"/>
      <c r="M18" s="39"/>
      <c r="N18" s="39"/>
      <c r="O18" s="39"/>
      <c r="P18" s="39"/>
      <c r="Q18" s="39"/>
    </row>
    <row r="19" spans="1:17" ht="31.5" customHeight="1" x14ac:dyDescent="0.25">
      <c r="A19" s="40" t="s">
        <v>25</v>
      </c>
      <c r="B19" s="158">
        <v>1</v>
      </c>
      <c r="C19" s="158"/>
      <c r="D19" s="158"/>
      <c r="E19" s="158"/>
      <c r="F19" s="158"/>
      <c r="G19" s="158"/>
      <c r="H19" s="158">
        <v>2</v>
      </c>
      <c r="I19" s="158"/>
      <c r="J19" s="170">
        <v>3</v>
      </c>
      <c r="K19" s="170"/>
      <c r="L19" s="38"/>
      <c r="M19" s="38"/>
      <c r="N19" s="38"/>
      <c r="O19" s="38"/>
      <c r="P19" s="38"/>
      <c r="Q19" s="38"/>
    </row>
    <row r="20" spans="1:17" x14ac:dyDescent="0.25">
      <c r="A20" s="115" t="s">
        <v>26</v>
      </c>
      <c r="B20" s="145">
        <f>'Intersection 1'!C84</f>
        <v>23.072381485028885</v>
      </c>
      <c r="C20" s="157"/>
      <c r="D20" s="157"/>
      <c r="E20" s="157"/>
      <c r="F20" s="157"/>
      <c r="G20" s="146"/>
      <c r="H20" s="145">
        <f>'Intersection 1'!C85</f>
        <v>24.957586983483033</v>
      </c>
      <c r="I20" s="146"/>
      <c r="J20" s="145">
        <f>'Intersection 1'!C86</f>
        <v>16.848785797560105</v>
      </c>
      <c r="K20" s="146"/>
      <c r="L20" s="38"/>
      <c r="M20" s="38"/>
      <c r="N20" s="38"/>
      <c r="O20" s="38"/>
      <c r="P20" s="38"/>
      <c r="Q20" s="38"/>
    </row>
    <row r="21" spans="1:17" x14ac:dyDescent="0.25">
      <c r="A21" s="115" t="s">
        <v>27</v>
      </c>
      <c r="B21" s="163">
        <v>4</v>
      </c>
      <c r="C21" s="169"/>
      <c r="D21" s="169"/>
      <c r="E21" s="169"/>
      <c r="F21" s="169"/>
      <c r="G21" s="164"/>
      <c r="H21" s="163">
        <v>4</v>
      </c>
      <c r="I21" s="164"/>
      <c r="J21" s="163">
        <v>4</v>
      </c>
      <c r="K21" s="164"/>
      <c r="L21" s="38"/>
      <c r="M21" s="38"/>
      <c r="N21" s="38"/>
      <c r="O21" s="38"/>
      <c r="P21" s="38"/>
      <c r="Q21" s="38"/>
    </row>
    <row r="22" spans="1:17" x14ac:dyDescent="0.25">
      <c r="A22" s="115" t="s">
        <v>28</v>
      </c>
      <c r="B22" s="163">
        <v>79</v>
      </c>
      <c r="C22" s="169"/>
      <c r="D22" s="169"/>
      <c r="E22" s="169"/>
      <c r="F22" s="169"/>
      <c r="G22" s="164"/>
      <c r="H22" s="163">
        <v>92</v>
      </c>
      <c r="I22" s="164"/>
      <c r="J22" s="163">
        <v>68</v>
      </c>
      <c r="K22" s="164"/>
      <c r="L22" s="38"/>
      <c r="M22" s="38"/>
      <c r="N22" s="38"/>
      <c r="O22" s="38"/>
      <c r="P22" s="38"/>
      <c r="Q22" s="38"/>
    </row>
    <row r="23" spans="1:17" x14ac:dyDescent="0.25">
      <c r="A23" s="115" t="s">
        <v>29</v>
      </c>
      <c r="B23" s="137">
        <f>B20+B21+H20+H21+J20+J21</f>
        <v>76.878754266072022</v>
      </c>
      <c r="C23" s="147"/>
      <c r="D23" s="147"/>
      <c r="E23" s="147"/>
      <c r="F23" s="147"/>
      <c r="G23" s="147"/>
      <c r="H23" s="147"/>
      <c r="I23" s="147"/>
      <c r="J23" s="147"/>
      <c r="K23" s="138"/>
      <c r="L23" s="38"/>
      <c r="M23" s="38"/>
      <c r="N23" s="38"/>
      <c r="O23" s="38"/>
      <c r="P23" s="38"/>
      <c r="Q23" s="38"/>
    </row>
    <row r="24" spans="1:17" x14ac:dyDescent="0.25">
      <c r="A24" s="115" t="s">
        <v>30</v>
      </c>
      <c r="B24" s="163">
        <v>2</v>
      </c>
      <c r="C24" s="169"/>
      <c r="D24" s="169"/>
      <c r="E24" s="169"/>
      <c r="F24" s="169"/>
      <c r="G24" s="169"/>
      <c r="H24" s="169"/>
      <c r="I24" s="169"/>
      <c r="J24" s="169"/>
      <c r="K24" s="164"/>
      <c r="L24" s="38"/>
      <c r="M24" s="38"/>
      <c r="N24" s="38"/>
      <c r="O24" s="38"/>
      <c r="P24" s="38"/>
      <c r="Q24" s="38"/>
    </row>
    <row r="25" spans="1:17" x14ac:dyDescent="0.25">
      <c r="A25" s="114" t="s">
        <v>31</v>
      </c>
      <c r="B25" s="163">
        <v>0.25</v>
      </c>
      <c r="C25" s="169"/>
      <c r="D25" s="169"/>
      <c r="E25" s="169"/>
      <c r="F25" s="169"/>
      <c r="G25" s="169"/>
      <c r="H25" s="169"/>
      <c r="I25" s="169"/>
      <c r="J25" s="169"/>
      <c r="K25" s="164"/>
      <c r="L25" s="38"/>
      <c r="M25" s="38"/>
      <c r="N25" s="38"/>
      <c r="O25" s="38"/>
      <c r="P25" s="38"/>
      <c r="Q25" s="38"/>
    </row>
    <row r="26" spans="1:17" x14ac:dyDescent="0.25">
      <c r="A26" s="41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 x14ac:dyDescent="0.25">
      <c r="A27" s="40" t="s">
        <v>32</v>
      </c>
      <c r="B27" s="158" t="s">
        <v>1</v>
      </c>
      <c r="C27" s="158"/>
      <c r="D27" s="158"/>
      <c r="E27" s="158"/>
      <c r="F27" s="158"/>
      <c r="G27" s="158"/>
      <c r="H27" s="158"/>
      <c r="I27" s="158" t="s">
        <v>2</v>
      </c>
      <c r="J27" s="158"/>
      <c r="K27" s="158"/>
      <c r="L27" s="158" t="s">
        <v>3</v>
      </c>
      <c r="M27" s="158"/>
      <c r="N27" s="158"/>
      <c r="O27" s="158" t="s">
        <v>4</v>
      </c>
      <c r="P27" s="158"/>
      <c r="Q27" s="158"/>
    </row>
    <row r="28" spans="1:17" x14ac:dyDescent="0.25">
      <c r="A28" s="107" t="s">
        <v>8</v>
      </c>
      <c r="B28" s="163">
        <f>B3</f>
        <v>315</v>
      </c>
      <c r="C28" s="169"/>
      <c r="D28" s="164"/>
      <c r="E28" s="115">
        <f>E3</f>
        <v>297</v>
      </c>
      <c r="F28" s="163">
        <f>F3</f>
        <v>159</v>
      </c>
      <c r="G28" s="169"/>
      <c r="H28" s="164"/>
      <c r="I28" s="115">
        <f t="shared" ref="I28:Q28" si="0">I3</f>
        <v>0</v>
      </c>
      <c r="J28" s="115">
        <f t="shared" si="0"/>
        <v>270</v>
      </c>
      <c r="K28" s="115">
        <f t="shared" si="0"/>
        <v>225</v>
      </c>
      <c r="L28" s="115">
        <f t="shared" si="0"/>
        <v>225</v>
      </c>
      <c r="M28" s="115">
        <f t="shared" si="0"/>
        <v>630</v>
      </c>
      <c r="N28" s="115">
        <f t="shared" si="0"/>
        <v>210</v>
      </c>
      <c r="O28" s="115">
        <f t="shared" si="0"/>
        <v>360</v>
      </c>
      <c r="P28" s="115">
        <f t="shared" si="0"/>
        <v>610</v>
      </c>
      <c r="Q28" s="115">
        <f t="shared" si="0"/>
        <v>90</v>
      </c>
    </row>
    <row r="29" spans="1:17" x14ac:dyDescent="0.25">
      <c r="A29" s="107" t="s">
        <v>10</v>
      </c>
      <c r="B29" s="163">
        <f>B5</f>
        <v>0.9</v>
      </c>
      <c r="C29" s="169"/>
      <c r="D29" s="169"/>
      <c r="E29" s="169"/>
      <c r="F29" s="169"/>
      <c r="G29" s="169"/>
      <c r="H29" s="164"/>
      <c r="I29" s="163">
        <f>I5</f>
        <v>0.9</v>
      </c>
      <c r="J29" s="169"/>
      <c r="K29" s="164"/>
      <c r="L29" s="163">
        <f>L5</f>
        <v>0.9</v>
      </c>
      <c r="M29" s="169"/>
      <c r="N29" s="164"/>
      <c r="O29" s="163">
        <f>O5</f>
        <v>0.9</v>
      </c>
      <c r="P29" s="169"/>
      <c r="Q29" s="164"/>
    </row>
    <row r="30" spans="1:17" x14ac:dyDescent="0.25">
      <c r="A30" s="107" t="s">
        <v>33</v>
      </c>
      <c r="B30" s="134">
        <f>B28/B29</f>
        <v>350</v>
      </c>
      <c r="C30" s="135"/>
      <c r="D30" s="136"/>
      <c r="E30" s="111">
        <f>E28/B29</f>
        <v>330</v>
      </c>
      <c r="F30" s="137">
        <f>F28/B29</f>
        <v>176.66666666666666</v>
      </c>
      <c r="G30" s="147"/>
      <c r="H30" s="138"/>
      <c r="I30" s="111">
        <f>I28/I29</f>
        <v>0</v>
      </c>
      <c r="J30" s="111">
        <f>J28/I29</f>
        <v>300</v>
      </c>
      <c r="K30" s="111">
        <f>K28/I29</f>
        <v>250</v>
      </c>
      <c r="L30" s="111">
        <f>L28/L29</f>
        <v>250</v>
      </c>
      <c r="M30" s="111">
        <f>M28/L29</f>
        <v>700</v>
      </c>
      <c r="N30" s="111">
        <f>N28/L29</f>
        <v>233.33333333333331</v>
      </c>
      <c r="O30" s="111">
        <f>O28/O29</f>
        <v>400</v>
      </c>
      <c r="P30" s="111">
        <f>P28/O29</f>
        <v>677.77777777777771</v>
      </c>
      <c r="Q30" s="111">
        <f>Q28/O29</f>
        <v>100</v>
      </c>
    </row>
    <row r="31" spans="1:17" x14ac:dyDescent="0.25">
      <c r="A31" s="107" t="s">
        <v>34</v>
      </c>
      <c r="B31" s="137">
        <f>B30+E30+F30</f>
        <v>856.66666666666663</v>
      </c>
      <c r="C31" s="147"/>
      <c r="D31" s="147"/>
      <c r="E31" s="147"/>
      <c r="F31" s="147"/>
      <c r="G31" s="147"/>
      <c r="H31" s="138"/>
      <c r="I31" s="134">
        <f>I30+J30+K30</f>
        <v>550</v>
      </c>
      <c r="J31" s="135"/>
      <c r="K31" s="136"/>
      <c r="L31" s="134">
        <f>L30+M30+N30</f>
        <v>1183.3333333333333</v>
      </c>
      <c r="M31" s="135"/>
      <c r="N31" s="136"/>
      <c r="O31" s="134">
        <f>P30+Q30+O30</f>
        <v>1177.7777777777778</v>
      </c>
      <c r="P31" s="135"/>
      <c r="Q31" s="136"/>
    </row>
    <row r="32" spans="1:17" x14ac:dyDescent="0.25">
      <c r="A32" s="107" t="s">
        <v>35</v>
      </c>
      <c r="B32" s="139">
        <f>B30/B31</f>
        <v>0.40856031128404668</v>
      </c>
      <c r="C32" s="140"/>
      <c r="D32" s="141"/>
      <c r="E32" s="112"/>
      <c r="F32" s="139">
        <f>F30/B31</f>
        <v>0.20622568093385213</v>
      </c>
      <c r="G32" s="140"/>
      <c r="H32" s="141"/>
      <c r="I32" s="112">
        <f>I30/I31</f>
        <v>0</v>
      </c>
      <c r="J32" s="112"/>
      <c r="K32" s="112">
        <f>K30/I31</f>
        <v>0.45454545454545453</v>
      </c>
      <c r="L32" s="112">
        <f>L30/L31</f>
        <v>0.21126760563380284</v>
      </c>
      <c r="M32" s="112"/>
      <c r="N32" s="112">
        <f>N30/L31</f>
        <v>0.19718309859154928</v>
      </c>
      <c r="O32" s="112">
        <f>O30/O31</f>
        <v>0.33962264150943394</v>
      </c>
      <c r="P32" s="112"/>
      <c r="Q32" s="112">
        <f>Q30/O31</f>
        <v>8.4905660377358486E-2</v>
      </c>
    </row>
    <row r="33" spans="1:17" x14ac:dyDescent="0.25">
      <c r="A33" s="107" t="s">
        <v>36</v>
      </c>
      <c r="B33" s="167">
        <v>1900</v>
      </c>
      <c r="C33" s="167"/>
      <c r="D33" s="167"/>
      <c r="E33" s="167"/>
      <c r="F33" s="167"/>
      <c r="G33" s="167"/>
      <c r="H33" s="167"/>
      <c r="I33" s="167">
        <v>1900</v>
      </c>
      <c r="J33" s="167"/>
      <c r="K33" s="167"/>
      <c r="L33" s="167">
        <v>1900</v>
      </c>
      <c r="M33" s="167"/>
      <c r="N33" s="167"/>
      <c r="O33" s="167">
        <v>1900</v>
      </c>
      <c r="P33" s="167"/>
      <c r="Q33" s="167"/>
    </row>
    <row r="34" spans="1:17" x14ac:dyDescent="0.25">
      <c r="A34" s="107" t="s">
        <v>37</v>
      </c>
      <c r="B34" s="134">
        <v>2</v>
      </c>
      <c r="C34" s="135"/>
      <c r="D34" s="135"/>
      <c r="E34" s="135"/>
      <c r="F34" s="135"/>
      <c r="G34" s="135"/>
      <c r="H34" s="136"/>
      <c r="I34" s="134">
        <v>2</v>
      </c>
      <c r="J34" s="135"/>
      <c r="K34" s="136"/>
      <c r="L34" s="134">
        <v>3</v>
      </c>
      <c r="M34" s="135"/>
      <c r="N34" s="136"/>
      <c r="O34" s="134">
        <v>3</v>
      </c>
      <c r="P34" s="135"/>
      <c r="Q34" s="136"/>
    </row>
    <row r="35" spans="1:17" x14ac:dyDescent="0.25">
      <c r="A35" s="107" t="s">
        <v>38</v>
      </c>
      <c r="B35" s="155">
        <v>3.75</v>
      </c>
      <c r="C35" s="155"/>
      <c r="D35" s="155"/>
      <c r="E35" s="155"/>
      <c r="F35" s="155"/>
      <c r="G35" s="155"/>
      <c r="H35" s="155"/>
      <c r="I35" s="155">
        <f>'Intersection 1'!I35:K35</f>
        <v>3.75</v>
      </c>
      <c r="J35" s="155"/>
      <c r="K35" s="155"/>
      <c r="L35" s="155">
        <f>'Intersection 1'!L35:N35</f>
        <v>3.75</v>
      </c>
      <c r="M35" s="155"/>
      <c r="N35" s="155"/>
      <c r="O35" s="155">
        <f>'Intersection 1'!O35:Q35</f>
        <v>3.75</v>
      </c>
      <c r="P35" s="155"/>
      <c r="Q35" s="155"/>
    </row>
    <row r="36" spans="1:17" x14ac:dyDescent="0.25">
      <c r="A36" s="107" t="s">
        <v>39</v>
      </c>
      <c r="B36" s="133">
        <f>'Intersection 1'!B36:H36</f>
        <v>1.0166666666666666</v>
      </c>
      <c r="C36" s="133"/>
      <c r="D36" s="133"/>
      <c r="E36" s="133"/>
      <c r="F36" s="133"/>
      <c r="G36" s="133"/>
      <c r="H36" s="133"/>
      <c r="I36" s="133">
        <f>'Intersection 1'!I36:K36</f>
        <v>1.0166666666666666</v>
      </c>
      <c r="J36" s="133"/>
      <c r="K36" s="133"/>
      <c r="L36" s="133">
        <f>'Intersection 1'!L36:N36</f>
        <v>1.0166666666666666</v>
      </c>
      <c r="M36" s="133"/>
      <c r="N36" s="133"/>
      <c r="O36" s="133">
        <f>'Intersection 1'!O36:Q36</f>
        <v>1.0166666666666666</v>
      </c>
      <c r="P36" s="133"/>
      <c r="Q36" s="133"/>
    </row>
    <row r="37" spans="1:17" x14ac:dyDescent="0.25">
      <c r="A37" s="107" t="s">
        <v>40</v>
      </c>
      <c r="B37" s="133">
        <f>100/(100+B4*(B24-1))</f>
        <v>0.98039215686274506</v>
      </c>
      <c r="C37" s="133"/>
      <c r="D37" s="133"/>
      <c r="E37" s="133"/>
      <c r="F37" s="133"/>
      <c r="G37" s="133"/>
      <c r="H37" s="133"/>
      <c r="I37" s="133">
        <f>100/(100+I4*(B24-1))</f>
        <v>0.98039215686274506</v>
      </c>
      <c r="J37" s="133"/>
      <c r="K37" s="133"/>
      <c r="L37" s="133">
        <f>100/(100+L4*(B24-1))</f>
        <v>0.970873786407767</v>
      </c>
      <c r="M37" s="133"/>
      <c r="N37" s="133"/>
      <c r="O37" s="133">
        <f>100/(100+O4*(B24-1))</f>
        <v>0.970873786407767</v>
      </c>
      <c r="P37" s="133"/>
      <c r="Q37" s="133"/>
    </row>
    <row r="38" spans="1:17" x14ac:dyDescent="0.25">
      <c r="A38" s="107" t="s">
        <v>41</v>
      </c>
      <c r="B38" s="152">
        <v>1</v>
      </c>
      <c r="C38" s="152"/>
      <c r="D38" s="152"/>
      <c r="E38" s="152"/>
      <c r="F38" s="152"/>
      <c r="G38" s="152"/>
      <c r="H38" s="152"/>
      <c r="I38" s="152">
        <v>1</v>
      </c>
      <c r="J38" s="152"/>
      <c r="K38" s="152"/>
      <c r="L38" s="152">
        <v>1</v>
      </c>
      <c r="M38" s="152"/>
      <c r="N38" s="152"/>
      <c r="O38" s="152">
        <v>1</v>
      </c>
      <c r="P38" s="152"/>
      <c r="Q38" s="152"/>
    </row>
    <row r="39" spans="1:17" x14ac:dyDescent="0.25">
      <c r="A39" s="107" t="s">
        <v>42</v>
      </c>
      <c r="B39" s="152">
        <v>1</v>
      </c>
      <c r="C39" s="152"/>
      <c r="D39" s="152"/>
      <c r="E39" s="152"/>
      <c r="F39" s="152"/>
      <c r="G39" s="152"/>
      <c r="H39" s="152"/>
      <c r="I39" s="152">
        <v>1</v>
      </c>
      <c r="J39" s="152"/>
      <c r="K39" s="152"/>
      <c r="L39" s="152">
        <v>1</v>
      </c>
      <c r="M39" s="152"/>
      <c r="N39" s="152"/>
      <c r="O39" s="152">
        <v>1</v>
      </c>
      <c r="P39" s="152"/>
      <c r="Q39" s="152"/>
    </row>
    <row r="40" spans="1:17" x14ac:dyDescent="0.25">
      <c r="A40" s="107" t="s">
        <v>43</v>
      </c>
      <c r="B40" s="152">
        <v>1</v>
      </c>
      <c r="C40" s="152"/>
      <c r="D40" s="152"/>
      <c r="E40" s="152"/>
      <c r="F40" s="152"/>
      <c r="G40" s="152"/>
      <c r="H40" s="152"/>
      <c r="I40" s="152">
        <v>1</v>
      </c>
      <c r="J40" s="152"/>
      <c r="K40" s="152"/>
      <c r="L40" s="152">
        <v>1</v>
      </c>
      <c r="M40" s="152"/>
      <c r="N40" s="152"/>
      <c r="O40" s="152">
        <v>1</v>
      </c>
      <c r="P40" s="152"/>
      <c r="Q40" s="152"/>
    </row>
    <row r="41" spans="1:17" x14ac:dyDescent="0.25">
      <c r="A41" s="107" t="s">
        <v>44</v>
      </c>
      <c r="B41" s="152">
        <v>1</v>
      </c>
      <c r="C41" s="152"/>
      <c r="D41" s="152"/>
      <c r="E41" s="152"/>
      <c r="F41" s="152"/>
      <c r="G41" s="152"/>
      <c r="H41" s="152"/>
      <c r="I41" s="152">
        <v>1</v>
      </c>
      <c r="J41" s="152"/>
      <c r="K41" s="152"/>
      <c r="L41" s="152">
        <v>1</v>
      </c>
      <c r="M41" s="152"/>
      <c r="N41" s="152"/>
      <c r="O41" s="152">
        <v>1</v>
      </c>
      <c r="P41" s="152"/>
      <c r="Q41" s="152"/>
    </row>
    <row r="42" spans="1:17" x14ac:dyDescent="0.25">
      <c r="A42" s="107" t="s">
        <v>45</v>
      </c>
      <c r="B42" s="152">
        <v>1</v>
      </c>
      <c r="C42" s="152"/>
      <c r="D42" s="152"/>
      <c r="E42" s="152"/>
      <c r="F42" s="152"/>
      <c r="G42" s="152"/>
      <c r="H42" s="152"/>
      <c r="I42" s="152">
        <v>1</v>
      </c>
      <c r="J42" s="152"/>
      <c r="K42" s="152"/>
      <c r="L42" s="152">
        <v>1</v>
      </c>
      <c r="M42" s="152"/>
      <c r="N42" s="152"/>
      <c r="O42" s="152">
        <v>1</v>
      </c>
      <c r="P42" s="152"/>
      <c r="Q42" s="152"/>
    </row>
    <row r="43" spans="1:17" x14ac:dyDescent="0.25">
      <c r="A43" s="107" t="s">
        <v>46</v>
      </c>
      <c r="B43" s="133">
        <f>1/(1+(0.05*B32))</f>
        <v>0.97998093422306964</v>
      </c>
      <c r="C43" s="133"/>
      <c r="D43" s="133"/>
      <c r="E43" s="133"/>
      <c r="F43" s="133"/>
      <c r="G43" s="133"/>
      <c r="H43" s="133"/>
      <c r="I43" s="133">
        <f>1/(1+(0.05*I32))</f>
        <v>1</v>
      </c>
      <c r="J43" s="133"/>
      <c r="K43" s="133"/>
      <c r="L43" s="133">
        <f t="shared" ref="L43" si="1">1/(1+(0.05*L32))</f>
        <v>0.989547038327526</v>
      </c>
      <c r="M43" s="133"/>
      <c r="N43" s="133"/>
      <c r="O43" s="133">
        <f t="shared" ref="O43" si="2">1/(1+(0.05*O32))</f>
        <v>0.98330241187384038</v>
      </c>
      <c r="P43" s="133"/>
      <c r="Q43" s="133"/>
    </row>
    <row r="44" spans="1:17" x14ac:dyDescent="0.25">
      <c r="A44" s="107" t="s">
        <v>47</v>
      </c>
      <c r="B44" s="133">
        <f>1-(0.15*F32)</f>
        <v>0.96906614785992218</v>
      </c>
      <c r="C44" s="133"/>
      <c r="D44" s="133"/>
      <c r="E44" s="133"/>
      <c r="F44" s="133"/>
      <c r="G44" s="133"/>
      <c r="H44" s="133"/>
      <c r="I44" s="133">
        <f>1-(0.15*K32)</f>
        <v>0.93181818181818188</v>
      </c>
      <c r="J44" s="133"/>
      <c r="K44" s="133"/>
      <c r="L44" s="133">
        <f>1-(0.15*N32)</f>
        <v>0.97042253521126765</v>
      </c>
      <c r="M44" s="133"/>
      <c r="N44" s="133"/>
      <c r="O44" s="133">
        <f>1-(0.15*Q32)</f>
        <v>0.98726415094339626</v>
      </c>
      <c r="P44" s="133"/>
      <c r="Q44" s="133"/>
    </row>
    <row r="45" spans="1:17" x14ac:dyDescent="0.25">
      <c r="A45" s="107" t="s">
        <v>48</v>
      </c>
      <c r="B45" s="152">
        <v>1</v>
      </c>
      <c r="C45" s="152"/>
      <c r="D45" s="152"/>
      <c r="E45" s="152"/>
      <c r="F45" s="152"/>
      <c r="G45" s="152"/>
      <c r="H45" s="152"/>
      <c r="I45" s="152">
        <v>1</v>
      </c>
      <c r="J45" s="152"/>
      <c r="K45" s="152"/>
      <c r="L45" s="152">
        <v>1</v>
      </c>
      <c r="M45" s="152"/>
      <c r="N45" s="152"/>
      <c r="O45" s="152">
        <v>1</v>
      </c>
      <c r="P45" s="152"/>
      <c r="Q45" s="152"/>
    </row>
    <row r="46" spans="1:17" x14ac:dyDescent="0.25">
      <c r="A46" s="107" t="s">
        <v>49</v>
      </c>
      <c r="B46" s="152">
        <v>1</v>
      </c>
      <c r="C46" s="152"/>
      <c r="D46" s="152"/>
      <c r="E46" s="152"/>
      <c r="F46" s="152"/>
      <c r="G46" s="152"/>
      <c r="H46" s="152"/>
      <c r="I46" s="152">
        <v>1</v>
      </c>
      <c r="J46" s="152"/>
      <c r="K46" s="152"/>
      <c r="L46" s="152">
        <v>1</v>
      </c>
      <c r="M46" s="152"/>
      <c r="N46" s="152"/>
      <c r="O46" s="152">
        <v>1</v>
      </c>
      <c r="P46" s="152"/>
      <c r="Q46" s="152"/>
    </row>
    <row r="47" spans="1:17" x14ac:dyDescent="0.25">
      <c r="A47" s="107" t="s">
        <v>50</v>
      </c>
      <c r="B47" s="134">
        <f>B33*B34*B36*B37*B38*B39*B40*B41*B42*B43*B44*B45*B46</f>
        <v>3596.9388835928394</v>
      </c>
      <c r="C47" s="135"/>
      <c r="D47" s="135"/>
      <c r="E47" s="135"/>
      <c r="F47" s="135"/>
      <c r="G47" s="135"/>
      <c r="H47" s="136"/>
      <c r="I47" s="134">
        <f>I33*I34*I36*I37*I38*I39*I40*I41*I42*I43*I44*I45*I46</f>
        <v>3529.3374925727862</v>
      </c>
      <c r="J47" s="135"/>
      <c r="K47" s="136"/>
      <c r="L47" s="134">
        <f>L33*L34*L36*L37*L38*L39*L40*L41*L42*L43*L44*L45*L46</f>
        <v>5402.7333310781087</v>
      </c>
      <c r="M47" s="135"/>
      <c r="N47" s="136"/>
      <c r="O47" s="134">
        <f>O33*O34*O36*O37*O38*O39*O40*O41*O42*O43*O44*O45*O46</f>
        <v>5461.8112470054211</v>
      </c>
      <c r="P47" s="135"/>
      <c r="Q47" s="136"/>
    </row>
    <row r="48" spans="1:17" x14ac:dyDescent="0.25">
      <c r="A48" s="177"/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</row>
    <row r="49" spans="1:17" x14ac:dyDescent="0.25">
      <c r="A49" s="42" t="s">
        <v>51</v>
      </c>
      <c r="B49" s="178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</row>
    <row r="50" spans="1:17" x14ac:dyDescent="0.25">
      <c r="A50" s="118" t="s">
        <v>52</v>
      </c>
      <c r="B50" s="156">
        <v>2</v>
      </c>
      <c r="C50" s="156"/>
      <c r="D50" s="156"/>
      <c r="E50" s="156"/>
      <c r="F50" s="156"/>
      <c r="G50" s="156"/>
      <c r="H50" s="156"/>
      <c r="I50" s="156">
        <v>3</v>
      </c>
      <c r="J50" s="156"/>
      <c r="K50" s="156"/>
      <c r="L50" s="156">
        <v>1</v>
      </c>
      <c r="M50" s="156"/>
      <c r="N50" s="156"/>
      <c r="O50" s="156">
        <v>1</v>
      </c>
      <c r="P50" s="156"/>
      <c r="Q50" s="156"/>
    </row>
    <row r="51" spans="1:17" x14ac:dyDescent="0.25">
      <c r="A51" s="118" t="s">
        <v>53</v>
      </c>
      <c r="B51" s="158" t="s">
        <v>5</v>
      </c>
      <c r="C51" s="158"/>
      <c r="D51" s="158"/>
      <c r="E51" s="158" t="s">
        <v>6</v>
      </c>
      <c r="F51" s="158"/>
      <c r="G51" s="158" t="s">
        <v>7</v>
      </c>
      <c r="H51" s="158"/>
      <c r="I51" s="127" t="s">
        <v>5</v>
      </c>
      <c r="J51" s="127" t="s">
        <v>6</v>
      </c>
      <c r="K51" s="127" t="s">
        <v>7</v>
      </c>
      <c r="L51" s="128" t="s">
        <v>5</v>
      </c>
      <c r="M51" s="128" t="s">
        <v>6</v>
      </c>
      <c r="N51" s="128" t="s">
        <v>7</v>
      </c>
      <c r="O51" s="128" t="s">
        <v>5</v>
      </c>
      <c r="P51" s="128" t="s">
        <v>6</v>
      </c>
      <c r="Q51" s="128" t="s">
        <v>7</v>
      </c>
    </row>
    <row r="52" spans="1:17" x14ac:dyDescent="0.25">
      <c r="A52" s="115" t="s">
        <v>54</v>
      </c>
      <c r="B52" s="134">
        <f>B30</f>
        <v>350</v>
      </c>
      <c r="C52" s="135"/>
      <c r="D52" s="136"/>
      <c r="E52" s="134">
        <f>E30</f>
        <v>330</v>
      </c>
      <c r="F52" s="136"/>
      <c r="G52" s="134">
        <f>F30</f>
        <v>176.66666666666666</v>
      </c>
      <c r="H52" s="136"/>
      <c r="I52" s="111">
        <v>333</v>
      </c>
      <c r="J52" s="111">
        <v>2333</v>
      </c>
      <c r="K52" s="111">
        <v>556</v>
      </c>
      <c r="L52" s="111">
        <v>0</v>
      </c>
      <c r="M52" s="111">
        <f>M30</f>
        <v>700</v>
      </c>
      <c r="N52" s="111">
        <f>N30</f>
        <v>233.33333333333331</v>
      </c>
      <c r="O52" s="111">
        <v>0</v>
      </c>
      <c r="P52" s="111">
        <f>P30</f>
        <v>677.77777777777771</v>
      </c>
      <c r="Q52" s="111">
        <f>Q30</f>
        <v>100</v>
      </c>
    </row>
    <row r="53" spans="1:17" x14ac:dyDescent="0.25">
      <c r="A53" s="115" t="s">
        <v>55</v>
      </c>
      <c r="B53" s="134">
        <f>B47</f>
        <v>3596.9388835928394</v>
      </c>
      <c r="C53" s="135"/>
      <c r="D53" s="135"/>
      <c r="E53" s="135"/>
      <c r="F53" s="135"/>
      <c r="G53" s="135"/>
      <c r="H53" s="136"/>
      <c r="I53" s="134">
        <f>I47</f>
        <v>3529.3374925727862</v>
      </c>
      <c r="J53" s="135"/>
      <c r="K53" s="136"/>
      <c r="L53" s="134">
        <f>L47</f>
        <v>5402.7333310781087</v>
      </c>
      <c r="M53" s="135"/>
      <c r="N53" s="136"/>
      <c r="O53" s="134">
        <f>O47</f>
        <v>5461.8112470054211</v>
      </c>
      <c r="P53" s="135"/>
      <c r="Q53" s="136"/>
    </row>
    <row r="54" spans="1:17" x14ac:dyDescent="0.25">
      <c r="A54" s="115" t="s">
        <v>14</v>
      </c>
      <c r="B54" s="145">
        <f>B9</f>
        <v>5.5</v>
      </c>
      <c r="C54" s="157"/>
      <c r="D54" s="157"/>
      <c r="E54" s="157"/>
      <c r="F54" s="157"/>
      <c r="G54" s="157"/>
      <c r="H54" s="146"/>
      <c r="I54" s="155">
        <f>I9</f>
        <v>5.5</v>
      </c>
      <c r="J54" s="155"/>
      <c r="K54" s="155"/>
      <c r="L54" s="145">
        <f>L9</f>
        <v>5.5</v>
      </c>
      <c r="M54" s="157"/>
      <c r="N54" s="157"/>
      <c r="O54" s="157"/>
      <c r="P54" s="157"/>
      <c r="Q54" s="146"/>
    </row>
    <row r="55" spans="1:17" x14ac:dyDescent="0.25">
      <c r="A55" s="115" t="s">
        <v>56</v>
      </c>
      <c r="B55" s="145">
        <f>H20+H21-B54</f>
        <v>23.457586983483033</v>
      </c>
      <c r="C55" s="157"/>
      <c r="D55" s="157"/>
      <c r="E55" s="157"/>
      <c r="F55" s="157"/>
      <c r="G55" s="157"/>
      <c r="H55" s="146"/>
      <c r="I55" s="145">
        <f>J20+J21-I54</f>
        <v>15.348785797560105</v>
      </c>
      <c r="J55" s="157"/>
      <c r="K55" s="146"/>
      <c r="L55" s="145">
        <f>B20+B21-L54</f>
        <v>21.572381485028885</v>
      </c>
      <c r="M55" s="157"/>
      <c r="N55" s="146"/>
      <c r="O55" s="145">
        <f>B20+B21-L54</f>
        <v>21.572381485028885</v>
      </c>
      <c r="P55" s="157"/>
      <c r="Q55" s="146"/>
    </row>
    <row r="56" spans="1:17" x14ac:dyDescent="0.25">
      <c r="A56" s="115" t="s">
        <v>57</v>
      </c>
      <c r="B56" s="139">
        <f>B55/B23</f>
        <v>0.30512444182300297</v>
      </c>
      <c r="C56" s="140"/>
      <c r="D56" s="140"/>
      <c r="E56" s="140"/>
      <c r="F56" s="140"/>
      <c r="G56" s="140"/>
      <c r="H56" s="141"/>
      <c r="I56" s="139">
        <f>I55/B23</f>
        <v>0.1996492521775135</v>
      </c>
      <c r="J56" s="140"/>
      <c r="K56" s="141"/>
      <c r="L56" s="139">
        <f>L55/B23</f>
        <v>0.28060264101533661</v>
      </c>
      <c r="M56" s="140"/>
      <c r="N56" s="141"/>
      <c r="O56" s="139">
        <f>O55/B23</f>
        <v>0.28060264101533661</v>
      </c>
      <c r="P56" s="140"/>
      <c r="Q56" s="141"/>
    </row>
    <row r="57" spans="1:17" x14ac:dyDescent="0.25">
      <c r="A57" s="115" t="s">
        <v>58</v>
      </c>
      <c r="B57" s="137">
        <f>B56*B47</f>
        <v>1097.5139691277207</v>
      </c>
      <c r="C57" s="147"/>
      <c r="D57" s="147"/>
      <c r="E57" s="147"/>
      <c r="F57" s="147"/>
      <c r="G57" s="147"/>
      <c r="H57" s="138"/>
      <c r="I57" s="134">
        <f>I56*I47</f>
        <v>704.62959107421739</v>
      </c>
      <c r="J57" s="135"/>
      <c r="K57" s="136"/>
      <c r="L57" s="134">
        <f>L56*L47</f>
        <v>1516.0212414021044</v>
      </c>
      <c r="M57" s="135"/>
      <c r="N57" s="136"/>
      <c r="O57" s="137">
        <f>O56*O47</f>
        <v>1532.5986606369902</v>
      </c>
      <c r="P57" s="147"/>
      <c r="Q57" s="138"/>
    </row>
    <row r="58" spans="1:17" x14ac:dyDescent="0.25">
      <c r="A58" s="115" t="s">
        <v>59</v>
      </c>
      <c r="B58" s="139">
        <f>B31/B57</f>
        <v>0.78055194809732209</v>
      </c>
      <c r="C58" s="140"/>
      <c r="D58" s="140"/>
      <c r="E58" s="140"/>
      <c r="F58" s="140"/>
      <c r="G58" s="140"/>
      <c r="H58" s="141"/>
      <c r="I58" s="139">
        <f>I31/I57</f>
        <v>0.78055194809732231</v>
      </c>
      <c r="J58" s="140"/>
      <c r="K58" s="141"/>
      <c r="L58" s="139">
        <f>L31/L57</f>
        <v>0.7805519480973222</v>
      </c>
      <c r="M58" s="140"/>
      <c r="N58" s="141"/>
      <c r="O58" s="139">
        <f>O31/O57</f>
        <v>0.76848414919549846</v>
      </c>
      <c r="P58" s="140"/>
      <c r="Q58" s="141"/>
    </row>
    <row r="59" spans="1:17" x14ac:dyDescent="0.25">
      <c r="A59" s="115" t="s">
        <v>60</v>
      </c>
      <c r="B59" s="139">
        <f>B31/B53</f>
        <v>0.23816547747705302</v>
      </c>
      <c r="C59" s="140"/>
      <c r="D59" s="140"/>
      <c r="E59" s="140"/>
      <c r="F59" s="140"/>
      <c r="G59" s="140"/>
      <c r="H59" s="141"/>
      <c r="I59" s="139">
        <f>I31/I53</f>
        <v>0.15583661272333174</v>
      </c>
      <c r="J59" s="140"/>
      <c r="K59" s="141"/>
      <c r="L59" s="139">
        <f>L31/L53</f>
        <v>0.21902493808577456</v>
      </c>
      <c r="M59" s="140"/>
      <c r="N59" s="141"/>
      <c r="O59" s="139">
        <f>O31/O53</f>
        <v>0.21563868184268081</v>
      </c>
      <c r="P59" s="140"/>
      <c r="Q59" s="141"/>
    </row>
    <row r="60" spans="1:17" x14ac:dyDescent="0.25">
      <c r="A60" s="113" t="s">
        <v>61</v>
      </c>
      <c r="B60" s="133">
        <f>B59</f>
        <v>0.23816547747705302</v>
      </c>
      <c r="C60" s="133"/>
      <c r="D60" s="133"/>
      <c r="E60" s="133"/>
      <c r="F60" s="133"/>
      <c r="G60" s="133"/>
      <c r="H60" s="133"/>
      <c r="I60" s="133">
        <f>I59</f>
        <v>0.15583661272333174</v>
      </c>
      <c r="J60" s="162"/>
      <c r="K60" s="162"/>
      <c r="L60" s="139">
        <f>MAX(L59,O59)</f>
        <v>0.21902493808577456</v>
      </c>
      <c r="M60" s="165"/>
      <c r="N60" s="165"/>
      <c r="O60" s="165"/>
      <c r="P60" s="165"/>
      <c r="Q60" s="166"/>
    </row>
    <row r="61" spans="1:17" x14ac:dyDescent="0.25">
      <c r="A61" s="115" t="s">
        <v>62</v>
      </c>
      <c r="B61" s="152">
        <f>B54+I54+L54</f>
        <v>16.5</v>
      </c>
      <c r="C61" s="152"/>
      <c r="D61" s="152"/>
      <c r="E61" s="152"/>
      <c r="F61" s="152"/>
      <c r="G61" s="152"/>
      <c r="H61" s="152"/>
      <c r="I61" s="175"/>
      <c r="J61" s="176"/>
      <c r="K61" s="176"/>
      <c r="L61" s="176"/>
      <c r="M61" s="176"/>
      <c r="N61" s="176"/>
      <c r="O61" s="176"/>
      <c r="P61" s="176"/>
      <c r="Q61" s="176"/>
    </row>
    <row r="62" spans="1:17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</row>
    <row r="63" spans="1:17" x14ac:dyDescent="0.25">
      <c r="A63" s="42" t="s">
        <v>63</v>
      </c>
      <c r="B63" s="43"/>
      <c r="C63" s="43"/>
      <c r="D63" s="43"/>
      <c r="E63" s="43"/>
      <c r="F63" s="43"/>
      <c r="G63" s="43"/>
      <c r="H63" s="43"/>
      <c r="I63" s="43"/>
      <c r="J63" s="38"/>
      <c r="K63" s="38"/>
      <c r="L63" s="38"/>
      <c r="M63" s="38"/>
      <c r="N63" s="38" t="s">
        <v>64</v>
      </c>
      <c r="O63" s="38"/>
      <c r="P63" s="38"/>
      <c r="Q63" s="38"/>
    </row>
    <row r="64" spans="1:17" x14ac:dyDescent="0.25">
      <c r="A64" s="118" t="s">
        <v>65</v>
      </c>
      <c r="B64" s="148" t="s">
        <v>1</v>
      </c>
      <c r="C64" s="148"/>
      <c r="D64" s="148"/>
      <c r="E64" s="148" t="s">
        <v>2</v>
      </c>
      <c r="F64" s="148"/>
      <c r="G64" s="148"/>
      <c r="H64" s="148" t="s">
        <v>3</v>
      </c>
      <c r="I64" s="148"/>
      <c r="J64" s="148" t="s">
        <v>4</v>
      </c>
      <c r="K64" s="148"/>
      <c r="L64" s="38"/>
      <c r="M64" s="38"/>
      <c r="N64" s="38"/>
      <c r="O64" s="38"/>
      <c r="P64" s="38"/>
      <c r="Q64" s="38"/>
    </row>
    <row r="65" spans="1:17" x14ac:dyDescent="0.25">
      <c r="A65" s="118"/>
      <c r="B65" s="126" t="s">
        <v>5</v>
      </c>
      <c r="C65" s="126" t="s">
        <v>6</v>
      </c>
      <c r="D65" s="126" t="s">
        <v>7</v>
      </c>
      <c r="E65" s="126" t="s">
        <v>5</v>
      </c>
      <c r="F65" s="126" t="s">
        <v>6</v>
      </c>
      <c r="G65" s="126" t="s">
        <v>7</v>
      </c>
      <c r="H65" s="126" t="s">
        <v>6</v>
      </c>
      <c r="I65" s="126" t="s">
        <v>7</v>
      </c>
      <c r="J65" s="126" t="s">
        <v>6</v>
      </c>
      <c r="K65" s="118" t="s">
        <v>7</v>
      </c>
      <c r="L65" s="38"/>
      <c r="M65" s="38"/>
      <c r="N65" s="38"/>
      <c r="O65" s="38"/>
      <c r="P65" s="38"/>
      <c r="Q65" s="38"/>
    </row>
    <row r="66" spans="1:17" x14ac:dyDescent="0.25">
      <c r="A66" s="115" t="s">
        <v>33</v>
      </c>
      <c r="B66" s="134">
        <f>B31</f>
        <v>856.66666666666663</v>
      </c>
      <c r="C66" s="135"/>
      <c r="D66" s="136"/>
      <c r="E66" s="134">
        <f>I31</f>
        <v>550</v>
      </c>
      <c r="F66" s="135"/>
      <c r="G66" s="136"/>
      <c r="H66" s="134">
        <f>L31</f>
        <v>1183.3333333333333</v>
      </c>
      <c r="I66" s="136"/>
      <c r="J66" s="137">
        <f>O31</f>
        <v>1177.7777777777778</v>
      </c>
      <c r="K66" s="138"/>
      <c r="L66" s="38"/>
      <c r="M66" s="38"/>
      <c r="N66" s="38"/>
      <c r="O66" s="38"/>
      <c r="P66" s="38"/>
      <c r="Q66" s="38"/>
    </row>
    <row r="67" spans="1:17" x14ac:dyDescent="0.25">
      <c r="A67" s="115" t="s">
        <v>58</v>
      </c>
      <c r="B67" s="134">
        <f>B57</f>
        <v>1097.5139691277207</v>
      </c>
      <c r="C67" s="135"/>
      <c r="D67" s="136"/>
      <c r="E67" s="134">
        <f>I57</f>
        <v>704.62959107421739</v>
      </c>
      <c r="F67" s="135"/>
      <c r="G67" s="136"/>
      <c r="H67" s="134">
        <f>L57</f>
        <v>1516.0212414021044</v>
      </c>
      <c r="I67" s="136"/>
      <c r="J67" s="137">
        <f>O57</f>
        <v>1532.5986606369902</v>
      </c>
      <c r="K67" s="138"/>
      <c r="L67" s="38"/>
      <c r="M67" s="38"/>
      <c r="N67" s="38"/>
      <c r="O67" s="38"/>
      <c r="P67" s="38"/>
      <c r="Q67" s="38"/>
    </row>
    <row r="68" spans="1:17" x14ac:dyDescent="0.25">
      <c r="A68" s="115" t="s">
        <v>59</v>
      </c>
      <c r="B68" s="139">
        <f>B58</f>
        <v>0.78055194809732209</v>
      </c>
      <c r="C68" s="140"/>
      <c r="D68" s="141"/>
      <c r="E68" s="139">
        <f>I58</f>
        <v>0.78055194809732231</v>
      </c>
      <c r="F68" s="140"/>
      <c r="G68" s="141"/>
      <c r="H68" s="139">
        <f>L58</f>
        <v>0.7805519480973222</v>
      </c>
      <c r="I68" s="141"/>
      <c r="J68" s="139">
        <f>O58</f>
        <v>0.76848414919549846</v>
      </c>
      <c r="K68" s="141"/>
      <c r="L68" s="38"/>
      <c r="M68" s="38"/>
      <c r="N68" s="38"/>
      <c r="O68" s="38"/>
      <c r="P68" s="38"/>
      <c r="Q68" s="38"/>
    </row>
    <row r="69" spans="1:17" x14ac:dyDescent="0.25">
      <c r="A69" s="115" t="s">
        <v>57</v>
      </c>
      <c r="B69" s="139">
        <f>B56</f>
        <v>0.30512444182300297</v>
      </c>
      <c r="C69" s="140"/>
      <c r="D69" s="141"/>
      <c r="E69" s="139">
        <f>I56</f>
        <v>0.1996492521775135</v>
      </c>
      <c r="F69" s="140"/>
      <c r="G69" s="141"/>
      <c r="H69" s="139">
        <f>L56</f>
        <v>0.28060264101533661</v>
      </c>
      <c r="I69" s="141"/>
      <c r="J69" s="139">
        <f>O56</f>
        <v>0.28060264101533661</v>
      </c>
      <c r="K69" s="141"/>
      <c r="L69" s="38"/>
      <c r="M69" s="38"/>
      <c r="N69" s="38"/>
      <c r="O69" s="38"/>
      <c r="P69" s="38"/>
      <c r="Q69" s="38"/>
    </row>
    <row r="70" spans="1:17" x14ac:dyDescent="0.25">
      <c r="A70" s="115" t="s">
        <v>66</v>
      </c>
      <c r="B70" s="142">
        <f>(0.5*$B$23*(1-B56)^2)/(1-MIN(1,B58)*B56)</f>
        <v>24.362943878562312</v>
      </c>
      <c r="C70" s="143"/>
      <c r="D70" s="144"/>
      <c r="E70" s="142">
        <f>(0.5*$B$23*(1-I56)^2)/(1-MIN(1,I58)*I56)</f>
        <v>29.168261156253902</v>
      </c>
      <c r="F70" s="143"/>
      <c r="G70" s="144"/>
      <c r="H70" s="142">
        <f>(0.5*$B$23*(1-L56)^2)/(1-MIN(1,L58)*L56)</f>
        <v>25.472809859115284</v>
      </c>
      <c r="I70" s="144"/>
      <c r="J70" s="145">
        <f>(0.5*$B$23*(1-O56)^2)/(1-MIN(1,O58)*O56)</f>
        <v>25.362838268959347</v>
      </c>
      <c r="K70" s="146"/>
      <c r="L70" s="38"/>
      <c r="M70" s="38"/>
      <c r="N70" s="38"/>
      <c r="O70" s="38"/>
      <c r="P70" s="38"/>
      <c r="Q70" s="38"/>
    </row>
    <row r="71" spans="1:17" x14ac:dyDescent="0.25">
      <c r="A71" s="115" t="s">
        <v>67</v>
      </c>
      <c r="B71" s="142">
        <v>0.5</v>
      </c>
      <c r="C71" s="143"/>
      <c r="D71" s="144"/>
      <c r="E71" s="142">
        <v>0.5</v>
      </c>
      <c r="F71" s="143"/>
      <c r="G71" s="144"/>
      <c r="H71" s="142">
        <v>0.5</v>
      </c>
      <c r="I71" s="144"/>
      <c r="J71" s="163">
        <v>0.5</v>
      </c>
      <c r="K71" s="164"/>
      <c r="L71" s="38"/>
      <c r="M71" s="38"/>
      <c r="N71" s="38"/>
      <c r="O71" s="38"/>
      <c r="P71" s="38"/>
      <c r="Q71" s="38"/>
    </row>
    <row r="72" spans="1:17" x14ac:dyDescent="0.25">
      <c r="A72" s="115" t="s">
        <v>68</v>
      </c>
      <c r="B72" s="142">
        <f>900*B25*((B58-1)+(SQRT(((B58-1)^2)+((8*B71*B58)/(B57*B25)))))</f>
        <v>5.5244869426981253</v>
      </c>
      <c r="C72" s="143"/>
      <c r="D72" s="144"/>
      <c r="E72" s="142">
        <f>900*B25*((I58-1)+(SQRT(((I58-1)^2)+((8*E71*I58)/(I57*B25)))))</f>
        <v>8.3757820308616786</v>
      </c>
      <c r="F72" s="143"/>
      <c r="G72" s="144"/>
      <c r="H72" s="163">
        <f>900*B25*((L58-1)+(SQRT(((L58-1)^2)+((8*H71*L58)/(L57*B25)))))</f>
        <v>4.0565236554035256</v>
      </c>
      <c r="I72" s="164"/>
      <c r="J72" s="145">
        <f>900*B25*((O58-1)+(SQRT(((O58-1)^2)+((8*J71*O58)/(O57*B25)))))</f>
        <v>3.762616612275242</v>
      </c>
      <c r="K72" s="146"/>
      <c r="L72" s="38"/>
      <c r="M72" s="38"/>
      <c r="N72" s="38"/>
      <c r="O72" s="38"/>
      <c r="P72" s="38"/>
      <c r="Q72" s="38"/>
    </row>
    <row r="73" spans="1:17" x14ac:dyDescent="0.25">
      <c r="A73" s="115" t="s">
        <v>69</v>
      </c>
      <c r="B73" s="149">
        <v>1</v>
      </c>
      <c r="C73" s="150"/>
      <c r="D73" s="151"/>
      <c r="E73" s="149">
        <v>1</v>
      </c>
      <c r="F73" s="150"/>
      <c r="G73" s="151"/>
      <c r="H73" s="149">
        <v>1</v>
      </c>
      <c r="I73" s="151"/>
      <c r="J73" s="163">
        <v>1</v>
      </c>
      <c r="K73" s="164"/>
      <c r="L73" s="38"/>
      <c r="M73" s="38"/>
      <c r="N73" s="38"/>
      <c r="O73" s="38"/>
      <c r="P73" s="38"/>
      <c r="Q73" s="38"/>
    </row>
    <row r="74" spans="1:17" x14ac:dyDescent="0.25">
      <c r="A74" s="115" t="s">
        <v>70</v>
      </c>
      <c r="B74" s="142">
        <f>B70+B72</f>
        <v>29.887430821260438</v>
      </c>
      <c r="C74" s="143"/>
      <c r="D74" s="144"/>
      <c r="E74" s="142">
        <f>E70+E72</f>
        <v>37.544043187115577</v>
      </c>
      <c r="F74" s="143"/>
      <c r="G74" s="144"/>
      <c r="H74" s="142">
        <f>H70+H72</f>
        <v>29.529333514518811</v>
      </c>
      <c r="I74" s="144"/>
      <c r="J74" s="142">
        <f>J70+J72</f>
        <v>29.125454881234589</v>
      </c>
      <c r="K74" s="144"/>
      <c r="L74" s="44"/>
      <c r="M74" s="44"/>
      <c r="N74" s="38"/>
      <c r="O74" s="38"/>
      <c r="P74" s="38"/>
      <c r="Q74" s="38"/>
    </row>
    <row r="75" spans="1:17" x14ac:dyDescent="0.25">
      <c r="A75" s="115" t="s">
        <v>71</v>
      </c>
      <c r="B75" s="142" t="str">
        <f>IF(B74&lt;10,"A",IF(B74&lt;20,"B",IF(B74&lt;35,"C",IF(B74&lt;55,"D",IF(B74&lt;80,"E","F")))))</f>
        <v>C</v>
      </c>
      <c r="C75" s="143"/>
      <c r="D75" s="144"/>
      <c r="E75" s="142" t="str">
        <f>IF(E74&lt;10,"A",IF(E74&lt;20,"B",IF(E74&lt;35,"C",IF(E74&lt;55,"D",IF(E74&lt;80,"E","F")))))</f>
        <v>D</v>
      </c>
      <c r="F75" s="143"/>
      <c r="G75" s="144"/>
      <c r="H75" s="142" t="str">
        <f>IF(H74&lt;10,"A",IF(H74&lt;20,"B",IF(H74&lt;35,"C",IF(H74&lt;55,"D",IF(H74&lt;80,"E","F")))))</f>
        <v>C</v>
      </c>
      <c r="I75" s="144"/>
      <c r="J75" s="163" t="str">
        <f>IF(J74&lt;10,"A",IF(J74&lt;20,"B",IF(J74&lt;35,"C",IF(J74&lt;55,"D",IF(J74&lt;80,"E","F")))))</f>
        <v>C</v>
      </c>
      <c r="K75" s="164"/>
      <c r="L75" s="38"/>
      <c r="M75" s="38"/>
      <c r="N75" s="38"/>
      <c r="O75" s="38"/>
      <c r="P75" s="38"/>
      <c r="Q75" s="38"/>
    </row>
    <row r="76" spans="1:17" x14ac:dyDescent="0.25">
      <c r="A76" s="115" t="s">
        <v>72</v>
      </c>
      <c r="B76" s="142">
        <f>((B74*B66)+(E74*E66)+(H74*H66)+(J74*J66))/(B66+E66+H66+J66)</f>
        <v>30.654447923292601</v>
      </c>
      <c r="C76" s="143"/>
      <c r="D76" s="143"/>
      <c r="E76" s="143"/>
      <c r="F76" s="143"/>
      <c r="G76" s="143"/>
      <c r="H76" s="144"/>
      <c r="I76" s="119" t="str">
        <f>IF(B76&lt;10,"A",IF(B76&lt;20,"B",IF(B76&lt;35,"C",IF(B76&lt;55,"D",IF(B76&lt;80,"E","F")))))</f>
        <v>C</v>
      </c>
      <c r="J76" s="38"/>
      <c r="K76" s="38"/>
      <c r="L76" s="38"/>
      <c r="M76" s="38"/>
      <c r="N76" s="38"/>
      <c r="O76" s="38"/>
      <c r="P76" s="38"/>
      <c r="Q76" s="38"/>
    </row>
    <row r="77" spans="1:17" x14ac:dyDescent="0.25">
      <c r="A77" s="41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</row>
    <row r="78" spans="1:17" x14ac:dyDescent="0.25">
      <c r="A78" s="45"/>
      <c r="B78" s="45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7" x14ac:dyDescent="0.25">
      <c r="A79" s="37"/>
      <c r="B79" s="37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7" x14ac:dyDescent="0.25">
      <c r="A80" s="45"/>
      <c r="B80" s="45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x14ac:dyDescent="0.25">
      <c r="A81" s="45"/>
      <c r="B81" s="45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x14ac:dyDescent="0.25">
      <c r="A82" s="37"/>
      <c r="B82" s="37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1:15" x14ac:dyDescent="0.25">
      <c r="A83" s="45"/>
      <c r="B83" s="45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spans="1:15" x14ac:dyDescent="0.25">
      <c r="A84" s="37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spans="1:15" x14ac:dyDescent="0.25">
      <c r="A85" s="45"/>
      <c r="B85" s="45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spans="1:15" x14ac:dyDescent="0.25">
      <c r="A86" s="45"/>
      <c r="B86" s="45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spans="1:15" x14ac:dyDescent="0.25">
      <c r="A87" s="46"/>
      <c r="B87" s="46"/>
    </row>
  </sheetData>
  <mergeCells count="248">
    <mergeCell ref="A1:A2"/>
    <mergeCell ref="B1:H1"/>
    <mergeCell ref="I1:K1"/>
    <mergeCell ref="L1:N1"/>
    <mergeCell ref="O1:Q1"/>
    <mergeCell ref="B2:D2"/>
    <mergeCell ref="F2:H2"/>
    <mergeCell ref="B5:H5"/>
    <mergeCell ref="I5:K5"/>
    <mergeCell ref="L5:N5"/>
    <mergeCell ref="O5:Q5"/>
    <mergeCell ref="L4:N4"/>
    <mergeCell ref="O4:Q4"/>
    <mergeCell ref="B6:H6"/>
    <mergeCell ref="I6:K6"/>
    <mergeCell ref="L6:N6"/>
    <mergeCell ref="O6:Q6"/>
    <mergeCell ref="B3:D3"/>
    <mergeCell ref="F3:H3"/>
    <mergeCell ref="B4:H4"/>
    <mergeCell ref="I4:K4"/>
    <mergeCell ref="B9:H9"/>
    <mergeCell ref="I9:K9"/>
    <mergeCell ref="L9:N9"/>
    <mergeCell ref="O9:Q9"/>
    <mergeCell ref="B7:H7"/>
    <mergeCell ref="I7:K7"/>
    <mergeCell ref="L7:N7"/>
    <mergeCell ref="O7:Q7"/>
    <mergeCell ref="B8:H8"/>
    <mergeCell ref="I8:K8"/>
    <mergeCell ref="L8:N8"/>
    <mergeCell ref="O8:Q8"/>
    <mergeCell ref="B12:H12"/>
    <mergeCell ref="I12:K12"/>
    <mergeCell ref="L12:N12"/>
    <mergeCell ref="O12:Q12"/>
    <mergeCell ref="B13:H13"/>
    <mergeCell ref="I13:K13"/>
    <mergeCell ref="L13:N13"/>
    <mergeCell ref="O13:Q13"/>
    <mergeCell ref="B10:H10"/>
    <mergeCell ref="I10:K10"/>
    <mergeCell ref="L10:N10"/>
    <mergeCell ref="O10:Q10"/>
    <mergeCell ref="B11:H11"/>
    <mergeCell ref="I11:K11"/>
    <mergeCell ref="L11:N11"/>
    <mergeCell ref="O11:Q11"/>
    <mergeCell ref="O16:Q16"/>
    <mergeCell ref="B17:H17"/>
    <mergeCell ref="I17:K17"/>
    <mergeCell ref="L17:N17"/>
    <mergeCell ref="O17:Q17"/>
    <mergeCell ref="B14:H14"/>
    <mergeCell ref="I14:K14"/>
    <mergeCell ref="L14:N14"/>
    <mergeCell ref="O14:Q14"/>
    <mergeCell ref="B15:H15"/>
    <mergeCell ref="I15:K15"/>
    <mergeCell ref="L15:N15"/>
    <mergeCell ref="O15:Q15"/>
    <mergeCell ref="B19:G19"/>
    <mergeCell ref="H19:I19"/>
    <mergeCell ref="J19:K19"/>
    <mergeCell ref="B20:G20"/>
    <mergeCell ref="H20:I20"/>
    <mergeCell ref="J20:K20"/>
    <mergeCell ref="B16:H16"/>
    <mergeCell ref="I16:K16"/>
    <mergeCell ref="L16:N16"/>
    <mergeCell ref="B23:K23"/>
    <mergeCell ref="B24:K24"/>
    <mergeCell ref="B25:K25"/>
    <mergeCell ref="B27:H27"/>
    <mergeCell ref="I27:K27"/>
    <mergeCell ref="L27:N27"/>
    <mergeCell ref="B21:G21"/>
    <mergeCell ref="H21:I21"/>
    <mergeCell ref="J21:K21"/>
    <mergeCell ref="B22:G22"/>
    <mergeCell ref="H22:I22"/>
    <mergeCell ref="J22:K22"/>
    <mergeCell ref="B30:D30"/>
    <mergeCell ref="F30:H30"/>
    <mergeCell ref="B31:H31"/>
    <mergeCell ref="I31:K31"/>
    <mergeCell ref="L31:N31"/>
    <mergeCell ref="O31:Q31"/>
    <mergeCell ref="O27:Q27"/>
    <mergeCell ref="B28:D28"/>
    <mergeCell ref="F28:H28"/>
    <mergeCell ref="B29:H29"/>
    <mergeCell ref="I29:K29"/>
    <mergeCell ref="L29:N29"/>
    <mergeCell ref="O29:Q29"/>
    <mergeCell ref="B34:H34"/>
    <mergeCell ref="I34:K34"/>
    <mergeCell ref="L34:N34"/>
    <mergeCell ref="O34:Q34"/>
    <mergeCell ref="B35:H35"/>
    <mergeCell ref="I35:K35"/>
    <mergeCell ref="L35:N35"/>
    <mergeCell ref="O35:Q35"/>
    <mergeCell ref="B32:D32"/>
    <mergeCell ref="F32:H32"/>
    <mergeCell ref="B33:H33"/>
    <mergeCell ref="I33:K33"/>
    <mergeCell ref="L33:N33"/>
    <mergeCell ref="O33:Q33"/>
    <mergeCell ref="B38:H38"/>
    <mergeCell ref="I38:K38"/>
    <mergeCell ref="L38:N38"/>
    <mergeCell ref="O38:Q38"/>
    <mergeCell ref="B39:H39"/>
    <mergeCell ref="I39:K39"/>
    <mergeCell ref="L39:N39"/>
    <mergeCell ref="O39:Q39"/>
    <mergeCell ref="B36:H36"/>
    <mergeCell ref="I36:K36"/>
    <mergeCell ref="L36:N36"/>
    <mergeCell ref="O36:Q36"/>
    <mergeCell ref="B37:H37"/>
    <mergeCell ref="I37:K37"/>
    <mergeCell ref="L37:N37"/>
    <mergeCell ref="O37:Q37"/>
    <mergeCell ref="B42:H42"/>
    <mergeCell ref="I42:K42"/>
    <mergeCell ref="L42:N42"/>
    <mergeCell ref="O42:Q42"/>
    <mergeCell ref="B43:H43"/>
    <mergeCell ref="I43:K43"/>
    <mergeCell ref="L43:N43"/>
    <mergeCell ref="O43:Q43"/>
    <mergeCell ref="B40:H40"/>
    <mergeCell ref="I40:K40"/>
    <mergeCell ref="L40:N40"/>
    <mergeCell ref="O40:Q40"/>
    <mergeCell ref="B41:H41"/>
    <mergeCell ref="I41:K41"/>
    <mergeCell ref="L41:N41"/>
    <mergeCell ref="O41:Q41"/>
    <mergeCell ref="B46:H46"/>
    <mergeCell ref="I46:K46"/>
    <mergeCell ref="L46:N46"/>
    <mergeCell ref="O46:Q46"/>
    <mergeCell ref="B47:H47"/>
    <mergeCell ref="I47:K47"/>
    <mergeCell ref="L47:N47"/>
    <mergeCell ref="O47:Q47"/>
    <mergeCell ref="B44:H44"/>
    <mergeCell ref="I44:K44"/>
    <mergeCell ref="L44:N44"/>
    <mergeCell ref="O44:Q44"/>
    <mergeCell ref="B45:H45"/>
    <mergeCell ref="I45:K45"/>
    <mergeCell ref="L45:N45"/>
    <mergeCell ref="O45:Q45"/>
    <mergeCell ref="B51:D51"/>
    <mergeCell ref="E51:F51"/>
    <mergeCell ref="G51:H51"/>
    <mergeCell ref="B52:D52"/>
    <mergeCell ref="E52:F52"/>
    <mergeCell ref="G52:H52"/>
    <mergeCell ref="A48:Q48"/>
    <mergeCell ref="B49:Q49"/>
    <mergeCell ref="B50:H50"/>
    <mergeCell ref="I50:K50"/>
    <mergeCell ref="L50:N50"/>
    <mergeCell ref="O50:Q50"/>
    <mergeCell ref="B55:H55"/>
    <mergeCell ref="I55:K55"/>
    <mergeCell ref="L55:N55"/>
    <mergeCell ref="O55:Q55"/>
    <mergeCell ref="B56:H56"/>
    <mergeCell ref="I56:K56"/>
    <mergeCell ref="L56:N56"/>
    <mergeCell ref="O56:Q56"/>
    <mergeCell ref="B53:H53"/>
    <mergeCell ref="I53:K53"/>
    <mergeCell ref="L53:N53"/>
    <mergeCell ref="O53:Q53"/>
    <mergeCell ref="B54:H54"/>
    <mergeCell ref="I54:K54"/>
    <mergeCell ref="L54:Q54"/>
    <mergeCell ref="B59:H59"/>
    <mergeCell ref="I59:K59"/>
    <mergeCell ref="L59:N59"/>
    <mergeCell ref="O59:Q59"/>
    <mergeCell ref="B57:H57"/>
    <mergeCell ref="I57:K57"/>
    <mergeCell ref="L57:N57"/>
    <mergeCell ref="O57:Q57"/>
    <mergeCell ref="B58:H58"/>
    <mergeCell ref="I58:K58"/>
    <mergeCell ref="L58:N58"/>
    <mergeCell ref="O58:Q58"/>
    <mergeCell ref="B64:D64"/>
    <mergeCell ref="E64:G64"/>
    <mergeCell ref="H64:I64"/>
    <mergeCell ref="J64:K64"/>
    <mergeCell ref="B60:H60"/>
    <mergeCell ref="I60:K60"/>
    <mergeCell ref="L60:Q60"/>
    <mergeCell ref="B61:H61"/>
    <mergeCell ref="I61:K61"/>
    <mergeCell ref="L61:Q61"/>
    <mergeCell ref="B68:D68"/>
    <mergeCell ref="E68:G68"/>
    <mergeCell ref="H68:I68"/>
    <mergeCell ref="J68:K68"/>
    <mergeCell ref="B69:D69"/>
    <mergeCell ref="E69:G69"/>
    <mergeCell ref="H69:I69"/>
    <mergeCell ref="J69:K69"/>
    <mergeCell ref="B66:D66"/>
    <mergeCell ref="E66:G66"/>
    <mergeCell ref="H66:I66"/>
    <mergeCell ref="J66:K66"/>
    <mergeCell ref="B67:D67"/>
    <mergeCell ref="E67:G67"/>
    <mergeCell ref="H67:I67"/>
    <mergeCell ref="J67:K67"/>
    <mergeCell ref="B70:D70"/>
    <mergeCell ref="E70:G70"/>
    <mergeCell ref="H70:I70"/>
    <mergeCell ref="J70:K70"/>
    <mergeCell ref="E71:G71"/>
    <mergeCell ref="B72:D72"/>
    <mergeCell ref="E72:G72"/>
    <mergeCell ref="H72:I72"/>
    <mergeCell ref="J72:K72"/>
    <mergeCell ref="B71:D71"/>
    <mergeCell ref="H71:I71"/>
    <mergeCell ref="J71:K71"/>
    <mergeCell ref="B76:H76"/>
    <mergeCell ref="E73:G73"/>
    <mergeCell ref="B74:D74"/>
    <mergeCell ref="E74:G74"/>
    <mergeCell ref="H74:I74"/>
    <mergeCell ref="B73:D73"/>
    <mergeCell ref="H73:I73"/>
    <mergeCell ref="J74:K74"/>
    <mergeCell ref="B75:D75"/>
    <mergeCell ref="E75:G75"/>
    <mergeCell ref="H75:I75"/>
    <mergeCell ref="J75:K75"/>
    <mergeCell ref="J73:K7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01"/>
  <sheetViews>
    <sheetView topLeftCell="A19" zoomScale="80" zoomScaleNormal="80" workbookViewId="0">
      <selection activeCell="S5" sqref="S5"/>
    </sheetView>
  </sheetViews>
  <sheetFormatPr defaultRowHeight="15" x14ac:dyDescent="0.25"/>
  <cols>
    <col min="1" max="2" width="9.140625" style="49"/>
    <col min="3" max="3" width="13.28515625" style="49" customWidth="1"/>
    <col min="4" max="5" width="9.140625" style="49"/>
    <col min="6" max="6" width="9.7109375" style="49" bestFit="1" customWidth="1"/>
    <col min="7" max="8" width="9.140625" style="49"/>
    <col min="9" max="9" width="12" style="49" customWidth="1"/>
    <col min="10" max="11" width="9.140625" style="49"/>
    <col min="12" max="12" width="10.7109375" style="49" customWidth="1"/>
    <col min="13" max="13" width="9.140625" style="49"/>
    <col min="14" max="14" width="10.5703125" style="49" customWidth="1"/>
    <col min="15" max="16384" width="9.140625" style="49"/>
  </cols>
  <sheetData>
    <row r="1" spans="1:26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6" x14ac:dyDescent="0.25">
      <c r="A2" s="48"/>
      <c r="B2" s="182">
        <v>2</v>
      </c>
      <c r="C2" s="182"/>
      <c r="D2" s="182"/>
      <c r="E2" s="182">
        <v>3</v>
      </c>
      <c r="F2" s="182"/>
      <c r="G2" s="182"/>
      <c r="H2" s="182">
        <v>1</v>
      </c>
      <c r="I2" s="182"/>
      <c r="J2" s="182"/>
      <c r="K2" s="182"/>
      <c r="L2" s="182"/>
      <c r="M2" s="182"/>
      <c r="N2" s="48"/>
      <c r="O2" s="48"/>
      <c r="P2" s="48"/>
      <c r="Q2" s="48"/>
      <c r="R2" s="48"/>
      <c r="S2" s="48"/>
      <c r="T2" s="48"/>
      <c r="U2" s="48"/>
    </row>
    <row r="3" spans="1:26" x14ac:dyDescent="0.25">
      <c r="A3" s="48"/>
      <c r="B3" s="50"/>
      <c r="C3" s="51" t="s">
        <v>1</v>
      </c>
      <c r="D3" s="52"/>
      <c r="E3" s="53"/>
      <c r="F3" s="54" t="s">
        <v>2</v>
      </c>
      <c r="G3" s="52"/>
      <c r="H3" s="53"/>
      <c r="I3" s="54" t="s">
        <v>3</v>
      </c>
      <c r="J3" s="55"/>
      <c r="K3" s="53"/>
      <c r="L3" s="54" t="s">
        <v>4</v>
      </c>
      <c r="M3" s="55"/>
      <c r="N3" s="48"/>
      <c r="O3" s="48"/>
      <c r="P3" s="48"/>
      <c r="Q3" s="48"/>
      <c r="R3" s="48"/>
      <c r="S3" s="48"/>
      <c r="T3" s="48"/>
      <c r="U3" s="48"/>
    </row>
    <row r="4" spans="1:26" x14ac:dyDescent="0.25">
      <c r="A4" s="48"/>
      <c r="B4" s="56" t="s">
        <v>5</v>
      </c>
      <c r="C4" s="56" t="s">
        <v>6</v>
      </c>
      <c r="D4" s="56" t="s">
        <v>7</v>
      </c>
      <c r="E4" s="56" t="s">
        <v>5</v>
      </c>
      <c r="F4" s="56" t="s">
        <v>6</v>
      </c>
      <c r="G4" s="56" t="s">
        <v>7</v>
      </c>
      <c r="H4" s="56" t="s">
        <v>5</v>
      </c>
      <c r="I4" s="56" t="s">
        <v>6</v>
      </c>
      <c r="J4" s="56" t="s">
        <v>7</v>
      </c>
      <c r="K4" s="56" t="s">
        <v>5</v>
      </c>
      <c r="L4" s="56" t="s">
        <v>6</v>
      </c>
      <c r="M4" s="56" t="s">
        <v>7</v>
      </c>
      <c r="N4" s="48"/>
      <c r="O4" s="183" t="s">
        <v>80</v>
      </c>
      <c r="P4" s="184"/>
      <c r="Q4" s="57"/>
      <c r="R4" s="58" t="s">
        <v>81</v>
      </c>
      <c r="S4" s="58" t="s">
        <v>82</v>
      </c>
      <c r="T4" s="58" t="s">
        <v>83</v>
      </c>
      <c r="U4" s="58" t="s">
        <v>84</v>
      </c>
      <c r="V4" s="58" t="s">
        <v>85</v>
      </c>
    </row>
    <row r="5" spans="1:26" x14ac:dyDescent="0.25">
      <c r="A5" s="59" t="s">
        <v>86</v>
      </c>
      <c r="B5" s="60"/>
      <c r="C5" s="61">
        <v>857</v>
      </c>
      <c r="D5" s="60"/>
      <c r="E5" s="59"/>
      <c r="F5" s="60">
        <v>550</v>
      </c>
      <c r="G5" s="60"/>
      <c r="H5" s="60"/>
      <c r="I5" s="60">
        <v>1183</v>
      </c>
      <c r="J5" s="60"/>
      <c r="K5" s="59"/>
      <c r="L5" s="60">
        <v>1178</v>
      </c>
      <c r="M5" s="60"/>
      <c r="N5" s="62" t="s">
        <v>87</v>
      </c>
      <c r="O5" s="185"/>
      <c r="P5" s="186"/>
      <c r="Q5" s="63"/>
      <c r="R5" s="59">
        <v>1</v>
      </c>
      <c r="S5" s="59">
        <f t="shared" ref="S5:S45" si="0">$P$17</f>
        <v>117</v>
      </c>
      <c r="T5" s="59">
        <v>10</v>
      </c>
      <c r="U5" s="59">
        <v>12</v>
      </c>
      <c r="V5" s="59">
        <f>S5-(T5+U5+$P$7+$P$15+$P$27)</f>
        <v>83</v>
      </c>
    </row>
    <row r="6" spans="1:26" x14ac:dyDescent="0.25">
      <c r="A6" s="59" t="s">
        <v>88</v>
      </c>
      <c r="B6" s="48"/>
      <c r="C6" s="61">
        <v>3597</v>
      </c>
      <c r="D6" s="64"/>
      <c r="E6" s="48"/>
      <c r="F6" s="60">
        <v>3529</v>
      </c>
      <c r="G6" s="64"/>
      <c r="H6" s="48"/>
      <c r="I6" s="60">
        <v>5403</v>
      </c>
      <c r="J6" s="64"/>
      <c r="K6" s="48"/>
      <c r="L6" s="65">
        <v>5462</v>
      </c>
      <c r="M6" s="60"/>
      <c r="N6" s="65">
        <f>SUM(B5:M5)</f>
        <v>3768</v>
      </c>
      <c r="O6" s="66" t="s">
        <v>89</v>
      </c>
      <c r="P6" s="67">
        <v>21</v>
      </c>
      <c r="Q6" s="63"/>
      <c r="R6" s="59">
        <v>2</v>
      </c>
      <c r="S6" s="59">
        <f t="shared" si="0"/>
        <v>117</v>
      </c>
      <c r="T6" s="59">
        <f>T5+1</f>
        <v>11</v>
      </c>
      <c r="U6" s="59">
        <f>U5+1</f>
        <v>13</v>
      </c>
      <c r="V6" s="59">
        <f t="shared" ref="V6:V45" si="1">S6-(T6+U6+$P$7+$P$15+$P$27)</f>
        <v>81</v>
      </c>
      <c r="Y6" s="68"/>
      <c r="Z6" s="53"/>
    </row>
    <row r="7" spans="1:26" x14ac:dyDescent="0.25">
      <c r="A7" s="69" t="s">
        <v>90</v>
      </c>
      <c r="B7" s="70"/>
      <c r="C7" s="71"/>
      <c r="D7" s="72"/>
      <c r="E7" s="72"/>
      <c r="F7" s="72"/>
      <c r="G7" s="72"/>
      <c r="H7" s="72"/>
      <c r="I7" s="72"/>
      <c r="J7" s="72"/>
      <c r="K7" s="72"/>
      <c r="L7" s="72"/>
      <c r="M7" s="73"/>
      <c r="N7" s="53" t="s">
        <v>91</v>
      </c>
      <c r="O7" s="74" t="s">
        <v>92</v>
      </c>
      <c r="P7" s="75">
        <v>4</v>
      </c>
      <c r="Q7" s="48"/>
      <c r="R7" s="59">
        <v>3</v>
      </c>
      <c r="S7" s="59">
        <f t="shared" si="0"/>
        <v>117</v>
      </c>
      <c r="T7" s="59">
        <f t="shared" ref="T7:T8" si="2">T6+1</f>
        <v>12</v>
      </c>
      <c r="U7" s="59">
        <f>U6+1</f>
        <v>14</v>
      </c>
      <c r="V7" s="59">
        <f t="shared" si="1"/>
        <v>79</v>
      </c>
      <c r="Y7" s="48">
        <v>0.93650793650793651</v>
      </c>
      <c r="Z7" s="48">
        <v>47.405998978458726</v>
      </c>
    </row>
    <row r="8" spans="1:26" x14ac:dyDescent="0.25">
      <c r="A8" s="26">
        <v>1</v>
      </c>
      <c r="B8" s="26"/>
      <c r="C8" s="26">
        <f>U5+$P$15-$Q$21</f>
        <v>10.5</v>
      </c>
      <c r="D8" s="26"/>
      <c r="E8" s="59"/>
      <c r="F8" s="12">
        <f>V5+$P$27-$Q$22</f>
        <v>81.5</v>
      </c>
      <c r="G8" s="12"/>
      <c r="H8" s="12"/>
      <c r="I8" s="12">
        <f>T5+$P$7-$Q$20</f>
        <v>8.5</v>
      </c>
      <c r="J8" s="12"/>
      <c r="K8" s="12"/>
      <c r="L8" s="12">
        <f>T5+$P$7-$Q$20</f>
        <v>8.5</v>
      </c>
      <c r="M8" s="12"/>
      <c r="N8" s="13">
        <f>I8/C8</f>
        <v>0.80952380952380953</v>
      </c>
      <c r="O8" s="76" t="s">
        <v>93</v>
      </c>
      <c r="P8" s="67">
        <v>92</v>
      </c>
      <c r="Q8" s="48"/>
      <c r="R8" s="26">
        <v>4</v>
      </c>
      <c r="S8" s="59">
        <f t="shared" si="0"/>
        <v>117</v>
      </c>
      <c r="T8" s="59">
        <f t="shared" si="2"/>
        <v>13</v>
      </c>
      <c r="U8" s="59">
        <f t="shared" ref="U8:U45" si="3">U7+1</f>
        <v>15</v>
      </c>
      <c r="V8" s="59">
        <f t="shared" si="1"/>
        <v>77</v>
      </c>
      <c r="Y8" s="48">
        <v>0.93846153846153846</v>
      </c>
      <c r="Z8" s="48">
        <v>45.454537719625712</v>
      </c>
    </row>
    <row r="9" spans="1:26" x14ac:dyDescent="0.25">
      <c r="A9" s="26">
        <v>2</v>
      </c>
      <c r="B9" s="26"/>
      <c r="C9" s="26">
        <f t="shared" ref="C9:C48" si="4">U6+$P$15-$Q$21</f>
        <v>11.5</v>
      </c>
      <c r="D9" s="26"/>
      <c r="E9" s="59"/>
      <c r="F9" s="12">
        <f t="shared" ref="F9:F48" si="5">V6+$P$27-$Q$22</f>
        <v>79.5</v>
      </c>
      <c r="G9" s="12"/>
      <c r="H9" s="12"/>
      <c r="I9" s="12">
        <f t="shared" ref="I9:I48" si="6">T6+$P$7-$Q$20</f>
        <v>9.5</v>
      </c>
      <c r="J9" s="12"/>
      <c r="K9" s="12"/>
      <c r="L9" s="12">
        <f t="shared" ref="L9:L48" si="7">T6+$P$7-$Q$20</f>
        <v>9.5</v>
      </c>
      <c r="M9" s="12"/>
      <c r="N9" s="13">
        <f t="shared" ref="N9:N48" si="8">I9/C9</f>
        <v>0.82608695652173914</v>
      </c>
      <c r="O9" s="77" t="s">
        <v>82</v>
      </c>
      <c r="P9" s="26">
        <f>SUM(P6:P8)</f>
        <v>117</v>
      </c>
      <c r="Q9" s="48"/>
      <c r="R9" s="26">
        <v>5</v>
      </c>
      <c r="S9" s="59">
        <f t="shared" si="0"/>
        <v>117</v>
      </c>
      <c r="T9" s="59">
        <f t="shared" ref="T9:T45" si="9">T8+1</f>
        <v>14</v>
      </c>
      <c r="U9" s="59">
        <f t="shared" si="3"/>
        <v>16</v>
      </c>
      <c r="V9" s="59">
        <f t="shared" si="1"/>
        <v>75</v>
      </c>
      <c r="Y9" s="48">
        <v>0.94029850746268662</v>
      </c>
      <c r="Z9" s="48">
        <v>43.916513606645438</v>
      </c>
    </row>
    <row r="10" spans="1:26" x14ac:dyDescent="0.25">
      <c r="A10" s="26">
        <v>3</v>
      </c>
      <c r="B10" s="26"/>
      <c r="C10" s="26">
        <f t="shared" si="4"/>
        <v>12.5</v>
      </c>
      <c r="D10" s="26"/>
      <c r="E10" s="59"/>
      <c r="F10" s="12">
        <f t="shared" si="5"/>
        <v>77.5</v>
      </c>
      <c r="G10" s="12"/>
      <c r="H10" s="12"/>
      <c r="I10" s="12">
        <f t="shared" si="6"/>
        <v>10.5</v>
      </c>
      <c r="J10" s="12"/>
      <c r="K10" s="12"/>
      <c r="L10" s="12">
        <f>T7+$P$7-$Q$20</f>
        <v>10.5</v>
      </c>
      <c r="M10" s="12"/>
      <c r="N10" s="13">
        <f t="shared" si="8"/>
        <v>0.84</v>
      </c>
      <c r="O10" s="48"/>
      <c r="P10" s="48"/>
      <c r="Q10" s="48"/>
      <c r="R10" s="59">
        <v>6</v>
      </c>
      <c r="S10" s="59">
        <f t="shared" si="0"/>
        <v>117</v>
      </c>
      <c r="T10" s="59">
        <f t="shared" si="9"/>
        <v>15</v>
      </c>
      <c r="U10" s="59">
        <f t="shared" si="3"/>
        <v>17</v>
      </c>
      <c r="V10" s="59">
        <f t="shared" si="1"/>
        <v>73</v>
      </c>
      <c r="Y10" s="48">
        <v>0.94202898550724634</v>
      </c>
      <c r="Z10" s="48">
        <v>42.661859143846605</v>
      </c>
    </row>
    <row r="11" spans="1:26" x14ac:dyDescent="0.25">
      <c r="A11" s="26">
        <v>4</v>
      </c>
      <c r="B11" s="26"/>
      <c r="C11" s="26">
        <f t="shared" si="4"/>
        <v>13.5</v>
      </c>
      <c r="D11" s="26"/>
      <c r="E11" s="59"/>
      <c r="F11" s="12">
        <f t="shared" si="5"/>
        <v>75.5</v>
      </c>
      <c r="G11" s="12"/>
      <c r="H11" s="12"/>
      <c r="I11" s="12">
        <f t="shared" si="6"/>
        <v>11.5</v>
      </c>
      <c r="J11" s="12"/>
      <c r="K11" s="12"/>
      <c r="L11" s="12">
        <f t="shared" si="7"/>
        <v>11.5</v>
      </c>
      <c r="M11" s="12"/>
      <c r="N11" s="13">
        <f t="shared" si="8"/>
        <v>0.85185185185185186</v>
      </c>
      <c r="O11" s="48"/>
      <c r="P11" s="48"/>
      <c r="Q11" s="48"/>
      <c r="R11" s="26">
        <v>7</v>
      </c>
      <c r="S11" s="26">
        <f t="shared" si="0"/>
        <v>117</v>
      </c>
      <c r="T11" s="26">
        <f t="shared" si="9"/>
        <v>16</v>
      </c>
      <c r="U11" s="59">
        <f t="shared" si="3"/>
        <v>18</v>
      </c>
      <c r="V11" s="59">
        <f t="shared" si="1"/>
        <v>71</v>
      </c>
      <c r="Y11" s="48">
        <v>0.94366197183098588</v>
      </c>
      <c r="Z11" s="48">
        <v>41.614568150674778</v>
      </c>
    </row>
    <row r="12" spans="1:26" x14ac:dyDescent="0.25">
      <c r="A12" s="26">
        <v>5</v>
      </c>
      <c r="B12" s="26"/>
      <c r="C12" s="26">
        <f t="shared" si="4"/>
        <v>14.5</v>
      </c>
      <c r="D12" s="26"/>
      <c r="E12" s="59"/>
      <c r="F12" s="12">
        <f t="shared" si="5"/>
        <v>73.5</v>
      </c>
      <c r="G12" s="12"/>
      <c r="H12" s="12"/>
      <c r="I12" s="12">
        <f t="shared" si="6"/>
        <v>12.5</v>
      </c>
      <c r="J12" s="12"/>
      <c r="K12" s="12"/>
      <c r="L12" s="12">
        <f t="shared" si="7"/>
        <v>12.5</v>
      </c>
      <c r="M12" s="12"/>
      <c r="N12" s="13">
        <f t="shared" si="8"/>
        <v>0.86206896551724133</v>
      </c>
      <c r="O12" s="183" t="s">
        <v>94</v>
      </c>
      <c r="P12" s="184"/>
      <c r="Q12" s="57"/>
      <c r="R12" s="26">
        <v>8</v>
      </c>
      <c r="S12" s="26">
        <f t="shared" si="0"/>
        <v>117</v>
      </c>
      <c r="T12" s="26">
        <f t="shared" si="9"/>
        <v>17</v>
      </c>
      <c r="U12" s="59">
        <f t="shared" si="3"/>
        <v>19</v>
      </c>
      <c r="V12" s="59">
        <f t="shared" si="1"/>
        <v>69</v>
      </c>
      <c r="Y12" s="48">
        <v>0.9452054794520548</v>
      </c>
      <c r="Z12" s="48">
        <v>40.732444330609312</v>
      </c>
    </row>
    <row r="13" spans="1:26" x14ac:dyDescent="0.25">
      <c r="A13" s="26">
        <v>6</v>
      </c>
      <c r="B13" s="26"/>
      <c r="C13" s="26">
        <f t="shared" si="4"/>
        <v>15.5</v>
      </c>
      <c r="D13" s="26"/>
      <c r="E13" s="59"/>
      <c r="F13" s="12">
        <f t="shared" si="5"/>
        <v>71.5</v>
      </c>
      <c r="G13" s="12"/>
      <c r="H13" s="12"/>
      <c r="I13" s="12">
        <f t="shared" si="6"/>
        <v>13.5</v>
      </c>
      <c r="J13" s="12"/>
      <c r="K13" s="12"/>
      <c r="L13" s="12">
        <f t="shared" si="7"/>
        <v>13.5</v>
      </c>
      <c r="M13" s="12"/>
      <c r="N13" s="13">
        <f t="shared" si="8"/>
        <v>0.87096774193548387</v>
      </c>
      <c r="O13" s="185"/>
      <c r="P13" s="186"/>
      <c r="Q13" s="78"/>
      <c r="R13" s="26">
        <v>9</v>
      </c>
      <c r="S13" s="26">
        <f t="shared" si="0"/>
        <v>117</v>
      </c>
      <c r="T13" s="26">
        <f t="shared" si="9"/>
        <v>18</v>
      </c>
      <c r="U13" s="59">
        <f t="shared" si="3"/>
        <v>20</v>
      </c>
      <c r="V13" s="59">
        <f t="shared" si="1"/>
        <v>67</v>
      </c>
      <c r="Y13" s="48">
        <v>0.94666666666666666</v>
      </c>
      <c r="Z13" s="48">
        <v>39.998674595438864</v>
      </c>
    </row>
    <row r="14" spans="1:26" x14ac:dyDescent="0.25">
      <c r="A14" s="26">
        <v>7</v>
      </c>
      <c r="B14" s="26"/>
      <c r="C14" s="26">
        <f t="shared" si="4"/>
        <v>16.5</v>
      </c>
      <c r="D14" s="26"/>
      <c r="E14" s="59"/>
      <c r="F14" s="12">
        <f t="shared" si="5"/>
        <v>69.5</v>
      </c>
      <c r="G14" s="12"/>
      <c r="H14" s="12"/>
      <c r="I14" s="12">
        <f t="shared" si="6"/>
        <v>14.5</v>
      </c>
      <c r="J14" s="12"/>
      <c r="K14" s="12"/>
      <c r="L14" s="12">
        <f t="shared" si="7"/>
        <v>14.5</v>
      </c>
      <c r="M14" s="12"/>
      <c r="N14" s="13">
        <f t="shared" si="8"/>
        <v>0.87878787878787878</v>
      </c>
      <c r="O14" s="66" t="s">
        <v>89</v>
      </c>
      <c r="P14" s="67">
        <v>34</v>
      </c>
      <c r="Q14" s="78"/>
      <c r="R14" s="59">
        <v>10</v>
      </c>
      <c r="S14" s="59">
        <f t="shared" si="0"/>
        <v>117</v>
      </c>
      <c r="T14" s="59">
        <f t="shared" si="9"/>
        <v>19</v>
      </c>
      <c r="U14" s="59">
        <f t="shared" si="3"/>
        <v>21</v>
      </c>
      <c r="V14" s="59">
        <f t="shared" si="1"/>
        <v>65</v>
      </c>
      <c r="Y14" s="48">
        <v>0.94805194805194803</v>
      </c>
      <c r="Z14" s="48">
        <v>39.424020383353664</v>
      </c>
    </row>
    <row r="15" spans="1:26" x14ac:dyDescent="0.25">
      <c r="A15" s="26">
        <v>8</v>
      </c>
      <c r="B15" s="26"/>
      <c r="C15" s="26">
        <f t="shared" si="4"/>
        <v>17.5</v>
      </c>
      <c r="D15" s="26"/>
      <c r="E15" s="59"/>
      <c r="F15" s="12">
        <f t="shared" si="5"/>
        <v>67.5</v>
      </c>
      <c r="G15" s="12"/>
      <c r="H15" s="12"/>
      <c r="I15" s="12">
        <f t="shared" si="6"/>
        <v>15.5</v>
      </c>
      <c r="J15" s="12"/>
      <c r="K15" s="12"/>
      <c r="L15" s="12">
        <f t="shared" si="7"/>
        <v>15.5</v>
      </c>
      <c r="M15" s="12"/>
      <c r="N15" s="13">
        <f t="shared" si="8"/>
        <v>0.88571428571428568</v>
      </c>
      <c r="O15" s="74" t="s">
        <v>92</v>
      </c>
      <c r="P15" s="67">
        <v>4</v>
      </c>
      <c r="Q15" s="48"/>
      <c r="R15" s="26">
        <v>11</v>
      </c>
      <c r="S15" s="26">
        <f t="shared" si="0"/>
        <v>117</v>
      </c>
      <c r="T15" s="26">
        <f t="shared" si="9"/>
        <v>20</v>
      </c>
      <c r="U15" s="59">
        <f t="shared" si="3"/>
        <v>22</v>
      </c>
      <c r="V15" s="59">
        <f t="shared" si="1"/>
        <v>63</v>
      </c>
      <c r="Y15" s="48">
        <v>0.94936708860759489</v>
      </c>
      <c r="Z15" s="48">
        <v>39.067612151802862</v>
      </c>
    </row>
    <row r="16" spans="1:26" x14ac:dyDescent="0.25">
      <c r="A16" s="26">
        <v>9</v>
      </c>
      <c r="B16" s="26"/>
      <c r="C16" s="26">
        <f t="shared" si="4"/>
        <v>18.5</v>
      </c>
      <c r="D16" s="26"/>
      <c r="E16" s="26"/>
      <c r="F16" s="12">
        <f t="shared" si="5"/>
        <v>65.5</v>
      </c>
      <c r="G16" s="12"/>
      <c r="H16" s="12"/>
      <c r="I16" s="12">
        <f t="shared" si="6"/>
        <v>16.5</v>
      </c>
      <c r="J16" s="12"/>
      <c r="K16" s="12"/>
      <c r="L16" s="12">
        <f t="shared" si="7"/>
        <v>16.5</v>
      </c>
      <c r="M16" s="12"/>
      <c r="N16" s="13">
        <f t="shared" si="8"/>
        <v>0.89189189189189189</v>
      </c>
      <c r="O16" s="79" t="s">
        <v>93</v>
      </c>
      <c r="P16" s="67">
        <v>79</v>
      </c>
      <c r="Q16" s="48"/>
      <c r="R16" s="26">
        <v>12</v>
      </c>
      <c r="S16" s="26">
        <f t="shared" si="0"/>
        <v>117</v>
      </c>
      <c r="T16" s="26">
        <f t="shared" si="9"/>
        <v>21</v>
      </c>
      <c r="U16" s="59">
        <f t="shared" si="3"/>
        <v>23</v>
      </c>
      <c r="V16" s="59">
        <f t="shared" si="1"/>
        <v>61</v>
      </c>
      <c r="Y16" s="48">
        <v>0.95061728395061729</v>
      </c>
      <c r="Z16" s="48">
        <v>39.112274096631431</v>
      </c>
    </row>
    <row r="17" spans="1:26" x14ac:dyDescent="0.25">
      <c r="A17" s="26">
        <v>10</v>
      </c>
      <c r="B17" s="26"/>
      <c r="C17" s="26">
        <f t="shared" si="4"/>
        <v>19.5</v>
      </c>
      <c r="D17" s="26"/>
      <c r="E17" s="59"/>
      <c r="F17" s="12">
        <f t="shared" si="5"/>
        <v>63.5</v>
      </c>
      <c r="G17" s="12"/>
      <c r="H17" s="12"/>
      <c r="I17" s="12">
        <f t="shared" si="6"/>
        <v>17.5</v>
      </c>
      <c r="J17" s="12"/>
      <c r="K17" s="12"/>
      <c r="L17" s="12">
        <f t="shared" si="7"/>
        <v>17.5</v>
      </c>
      <c r="M17" s="12"/>
      <c r="N17" s="13">
        <f t="shared" si="8"/>
        <v>0.89743589743589747</v>
      </c>
      <c r="O17" s="80" t="s">
        <v>82</v>
      </c>
      <c r="P17" s="81">
        <f>SUM(P14:P16)</f>
        <v>117</v>
      </c>
      <c r="Q17" s="48"/>
      <c r="R17" s="26">
        <v>13</v>
      </c>
      <c r="S17" s="26">
        <f t="shared" si="0"/>
        <v>117</v>
      </c>
      <c r="T17" s="26">
        <f>T16+1</f>
        <v>22</v>
      </c>
      <c r="U17" s="59">
        <f t="shared" si="3"/>
        <v>24</v>
      </c>
      <c r="V17" s="59">
        <f t="shared" si="1"/>
        <v>59</v>
      </c>
      <c r="Y17" s="48">
        <v>0.95180722891566261</v>
      </c>
      <c r="Z17" s="48">
        <v>40.114440704923894</v>
      </c>
    </row>
    <row r="18" spans="1:26" x14ac:dyDescent="0.25">
      <c r="A18" s="26">
        <v>11</v>
      </c>
      <c r="B18" s="26"/>
      <c r="C18" s="26">
        <f t="shared" si="4"/>
        <v>20.5</v>
      </c>
      <c r="D18" s="26"/>
      <c r="E18" s="26"/>
      <c r="F18" s="12">
        <f t="shared" si="5"/>
        <v>61.5</v>
      </c>
      <c r="G18" s="12"/>
      <c r="H18" s="12"/>
      <c r="I18" s="12">
        <f t="shared" si="6"/>
        <v>18.5</v>
      </c>
      <c r="J18" s="12"/>
      <c r="K18" s="12"/>
      <c r="L18" s="12">
        <f t="shared" si="7"/>
        <v>18.5</v>
      </c>
      <c r="M18" s="12"/>
      <c r="N18" s="13">
        <f t="shared" si="8"/>
        <v>0.90243902439024393</v>
      </c>
      <c r="O18" s="48"/>
      <c r="P18" s="48"/>
      <c r="Q18" s="48"/>
      <c r="R18" s="26">
        <v>14</v>
      </c>
      <c r="S18" s="59">
        <f t="shared" si="0"/>
        <v>117</v>
      </c>
      <c r="T18" s="26">
        <f t="shared" si="9"/>
        <v>23</v>
      </c>
      <c r="U18" s="59">
        <f t="shared" si="3"/>
        <v>25</v>
      </c>
      <c r="V18" s="59">
        <f t="shared" si="1"/>
        <v>57</v>
      </c>
      <c r="Y18" s="48">
        <v>0.95294117647058818</v>
      </c>
      <c r="Z18" s="48">
        <v>43.331800228681438</v>
      </c>
    </row>
    <row r="19" spans="1:26" x14ac:dyDescent="0.25">
      <c r="A19" s="26">
        <v>12</v>
      </c>
      <c r="B19" s="26"/>
      <c r="C19" s="26">
        <f t="shared" si="4"/>
        <v>21.5</v>
      </c>
      <c r="D19" s="26"/>
      <c r="E19" s="26"/>
      <c r="F19" s="12">
        <f t="shared" si="5"/>
        <v>59.5</v>
      </c>
      <c r="G19" s="12"/>
      <c r="H19" s="12"/>
      <c r="I19" s="12">
        <f t="shared" si="6"/>
        <v>19.5</v>
      </c>
      <c r="J19" s="12"/>
      <c r="K19" s="12"/>
      <c r="L19" s="12">
        <f t="shared" si="7"/>
        <v>19.5</v>
      </c>
      <c r="M19" s="12"/>
      <c r="N19" s="13">
        <f t="shared" si="8"/>
        <v>0.90697674418604646</v>
      </c>
      <c r="O19" s="69" t="s">
        <v>76</v>
      </c>
      <c r="P19" s="69" t="s">
        <v>77</v>
      </c>
      <c r="Q19" s="62" t="s">
        <v>95</v>
      </c>
      <c r="R19" s="26">
        <v>15</v>
      </c>
      <c r="S19" s="59">
        <f t="shared" si="0"/>
        <v>117</v>
      </c>
      <c r="T19" s="26">
        <f t="shared" si="9"/>
        <v>24</v>
      </c>
      <c r="U19" s="59">
        <f t="shared" si="3"/>
        <v>26</v>
      </c>
      <c r="V19" s="59">
        <f t="shared" si="1"/>
        <v>55</v>
      </c>
      <c r="Y19" s="48">
        <v>0.95402298850574707</v>
      </c>
      <c r="Z19" s="48">
        <v>49.828962172130609</v>
      </c>
    </row>
    <row r="20" spans="1:26" x14ac:dyDescent="0.25">
      <c r="A20" s="26">
        <v>13</v>
      </c>
      <c r="B20" s="26"/>
      <c r="C20" s="26">
        <f t="shared" si="4"/>
        <v>22.5</v>
      </c>
      <c r="D20" s="26"/>
      <c r="E20" s="59"/>
      <c r="F20" s="12">
        <f t="shared" si="5"/>
        <v>57.5</v>
      </c>
      <c r="G20" s="12"/>
      <c r="H20" s="12"/>
      <c r="I20" s="12">
        <f t="shared" si="6"/>
        <v>20.5</v>
      </c>
      <c r="J20" s="12"/>
      <c r="K20" s="12"/>
      <c r="L20" s="12">
        <f t="shared" si="7"/>
        <v>20.5</v>
      </c>
      <c r="M20" s="12"/>
      <c r="N20" s="13">
        <f t="shared" si="8"/>
        <v>0.91111111111111109</v>
      </c>
      <c r="O20" s="59">
        <f>P6+P7-Q20</f>
        <v>19.5</v>
      </c>
      <c r="P20" s="59">
        <f>P14+P15-Q21</f>
        <v>32.5</v>
      </c>
      <c r="Q20" s="82">
        <v>5.5</v>
      </c>
      <c r="R20" s="26">
        <v>16</v>
      </c>
      <c r="S20" s="26">
        <f t="shared" si="0"/>
        <v>117</v>
      </c>
      <c r="T20" s="26">
        <f t="shared" si="9"/>
        <v>25</v>
      </c>
      <c r="U20" s="59">
        <f t="shared" si="3"/>
        <v>27</v>
      </c>
      <c r="V20" s="59">
        <f t="shared" si="1"/>
        <v>53</v>
      </c>
      <c r="Y20" s="48">
        <v>0.9550561797752809</v>
      </c>
      <c r="Z20" s="48">
        <v>59.889149009371046</v>
      </c>
    </row>
    <row r="21" spans="1:26" x14ac:dyDescent="0.25">
      <c r="A21" s="26">
        <v>14</v>
      </c>
      <c r="B21" s="26"/>
      <c r="C21" s="26">
        <f t="shared" si="4"/>
        <v>23.5</v>
      </c>
      <c r="D21" s="26"/>
      <c r="E21" s="59"/>
      <c r="F21" s="12">
        <f t="shared" si="5"/>
        <v>55.5</v>
      </c>
      <c r="G21" s="12"/>
      <c r="H21" s="12"/>
      <c r="I21" s="12">
        <f t="shared" si="6"/>
        <v>21.5</v>
      </c>
      <c r="J21" s="12"/>
      <c r="K21" s="12"/>
      <c r="L21" s="12">
        <f t="shared" si="7"/>
        <v>21.5</v>
      </c>
      <c r="M21" s="12"/>
      <c r="N21" s="13">
        <f t="shared" si="8"/>
        <v>0.91489361702127658</v>
      </c>
      <c r="O21" s="48"/>
      <c r="P21" s="48" t="s">
        <v>64</v>
      </c>
      <c r="Q21" s="48">
        <v>5.5</v>
      </c>
      <c r="R21" s="26">
        <v>17</v>
      </c>
      <c r="S21" s="59">
        <f t="shared" si="0"/>
        <v>117</v>
      </c>
      <c r="T21" s="26">
        <f t="shared" si="9"/>
        <v>26</v>
      </c>
      <c r="U21" s="59">
        <f t="shared" si="3"/>
        <v>28</v>
      </c>
      <c r="V21" s="59">
        <f t="shared" si="1"/>
        <v>51</v>
      </c>
      <c r="Y21" s="48"/>
      <c r="Z21" s="48"/>
    </row>
    <row r="22" spans="1:26" x14ac:dyDescent="0.25">
      <c r="A22" s="26">
        <v>15</v>
      </c>
      <c r="B22" s="26"/>
      <c r="C22" s="26">
        <f t="shared" si="4"/>
        <v>24.5</v>
      </c>
      <c r="D22" s="26"/>
      <c r="E22" s="59"/>
      <c r="F22" s="12">
        <f t="shared" si="5"/>
        <v>53.5</v>
      </c>
      <c r="G22" s="12"/>
      <c r="H22" s="12"/>
      <c r="I22" s="12">
        <f t="shared" si="6"/>
        <v>22.5</v>
      </c>
      <c r="J22" s="12"/>
      <c r="K22" s="12"/>
      <c r="L22" s="12">
        <f t="shared" si="7"/>
        <v>22.5</v>
      </c>
      <c r="M22" s="12"/>
      <c r="N22" s="13">
        <f t="shared" si="8"/>
        <v>0.91836734693877553</v>
      </c>
      <c r="O22" s="69" t="s">
        <v>96</v>
      </c>
      <c r="P22" s="59">
        <v>0.5</v>
      </c>
      <c r="Q22" s="48">
        <v>5.5</v>
      </c>
      <c r="R22" s="26">
        <v>18</v>
      </c>
      <c r="S22" s="59">
        <f t="shared" si="0"/>
        <v>117</v>
      </c>
      <c r="T22" s="26">
        <f t="shared" si="9"/>
        <v>27</v>
      </c>
      <c r="U22" s="59">
        <f t="shared" si="3"/>
        <v>29</v>
      </c>
      <c r="V22" s="59">
        <f t="shared" si="1"/>
        <v>49</v>
      </c>
      <c r="Y22" s="48"/>
      <c r="Z22" s="48"/>
    </row>
    <row r="23" spans="1:26" x14ac:dyDescent="0.25">
      <c r="A23" s="26">
        <v>16</v>
      </c>
      <c r="B23" s="26"/>
      <c r="C23" s="26">
        <f t="shared" si="4"/>
        <v>25.5</v>
      </c>
      <c r="D23" s="26"/>
      <c r="E23" s="59"/>
      <c r="F23" s="12">
        <f t="shared" si="5"/>
        <v>51.5</v>
      </c>
      <c r="G23" s="12"/>
      <c r="H23" s="12"/>
      <c r="I23" s="12">
        <f t="shared" si="6"/>
        <v>23.5</v>
      </c>
      <c r="J23" s="12"/>
      <c r="K23" s="12"/>
      <c r="L23" s="12">
        <f t="shared" si="7"/>
        <v>23.5</v>
      </c>
      <c r="M23" s="12"/>
      <c r="N23" s="13">
        <f t="shared" si="8"/>
        <v>0.92156862745098034</v>
      </c>
      <c r="O23" s="48"/>
      <c r="P23" s="48"/>
      <c r="Q23" s="48"/>
      <c r="R23" s="26">
        <v>19</v>
      </c>
      <c r="S23" s="59">
        <f t="shared" si="0"/>
        <v>117</v>
      </c>
      <c r="T23" s="26">
        <f t="shared" si="9"/>
        <v>28</v>
      </c>
      <c r="U23" s="59">
        <f t="shared" si="3"/>
        <v>30</v>
      </c>
      <c r="V23" s="59">
        <f t="shared" si="1"/>
        <v>47</v>
      </c>
      <c r="Y23" s="48"/>
      <c r="Z23" s="48"/>
    </row>
    <row r="24" spans="1:26" x14ac:dyDescent="0.25">
      <c r="A24" s="26">
        <v>17</v>
      </c>
      <c r="B24" s="26"/>
      <c r="C24" s="26">
        <f t="shared" si="4"/>
        <v>26.5</v>
      </c>
      <c r="D24" s="26"/>
      <c r="E24" s="59"/>
      <c r="F24" s="12">
        <f t="shared" si="5"/>
        <v>49.5</v>
      </c>
      <c r="G24" s="12"/>
      <c r="H24" s="12"/>
      <c r="I24" s="12">
        <f t="shared" si="6"/>
        <v>24.5</v>
      </c>
      <c r="J24" s="12"/>
      <c r="K24" s="12"/>
      <c r="L24" s="12">
        <f t="shared" si="7"/>
        <v>24.5</v>
      </c>
      <c r="M24" s="12"/>
      <c r="N24" s="13">
        <f t="shared" si="8"/>
        <v>0.92452830188679247</v>
      </c>
      <c r="O24" s="183" t="s">
        <v>97</v>
      </c>
      <c r="P24" s="184"/>
      <c r="Q24" s="48"/>
      <c r="R24" s="26">
        <v>20</v>
      </c>
      <c r="S24" s="59">
        <f t="shared" si="0"/>
        <v>117</v>
      </c>
      <c r="T24" s="26">
        <f t="shared" si="9"/>
        <v>29</v>
      </c>
      <c r="U24" s="59">
        <f t="shared" si="3"/>
        <v>31</v>
      </c>
      <c r="V24" s="59">
        <f t="shared" si="1"/>
        <v>45</v>
      </c>
      <c r="Y24" s="48"/>
      <c r="Z24" s="48"/>
    </row>
    <row r="25" spans="1:26" x14ac:dyDescent="0.25">
      <c r="A25" s="26">
        <v>18</v>
      </c>
      <c r="B25" s="26"/>
      <c r="C25" s="26">
        <f t="shared" si="4"/>
        <v>27.5</v>
      </c>
      <c r="D25" s="26"/>
      <c r="E25" s="59"/>
      <c r="F25" s="12">
        <f t="shared" si="5"/>
        <v>47.5</v>
      </c>
      <c r="G25" s="12"/>
      <c r="H25" s="12"/>
      <c r="I25" s="12">
        <f t="shared" si="6"/>
        <v>25.5</v>
      </c>
      <c r="J25" s="12"/>
      <c r="K25" s="12"/>
      <c r="L25" s="12">
        <f t="shared" si="7"/>
        <v>25.5</v>
      </c>
      <c r="M25" s="12"/>
      <c r="N25" s="13">
        <f t="shared" si="8"/>
        <v>0.92727272727272725</v>
      </c>
      <c r="O25" s="185"/>
      <c r="P25" s="186"/>
      <c r="Q25" s="48"/>
      <c r="R25" s="26">
        <v>21</v>
      </c>
      <c r="S25" s="26">
        <f t="shared" si="0"/>
        <v>117</v>
      </c>
      <c r="T25" s="26">
        <f t="shared" si="9"/>
        <v>30</v>
      </c>
      <c r="U25" s="59">
        <f t="shared" si="3"/>
        <v>32</v>
      </c>
      <c r="V25" s="59">
        <f t="shared" si="1"/>
        <v>43</v>
      </c>
      <c r="Y25" s="48"/>
      <c r="Z25" s="48"/>
    </row>
    <row r="26" spans="1:26" x14ac:dyDescent="0.25">
      <c r="A26" s="26">
        <v>19</v>
      </c>
      <c r="B26" s="26"/>
      <c r="C26" s="26">
        <f t="shared" si="4"/>
        <v>28.5</v>
      </c>
      <c r="D26" s="26"/>
      <c r="E26" s="59"/>
      <c r="F26" s="12">
        <f t="shared" si="5"/>
        <v>45.5</v>
      </c>
      <c r="G26" s="12"/>
      <c r="H26" s="12"/>
      <c r="I26" s="12">
        <f t="shared" si="6"/>
        <v>26.5</v>
      </c>
      <c r="J26" s="12"/>
      <c r="K26" s="12"/>
      <c r="L26" s="12">
        <f t="shared" si="7"/>
        <v>26.5</v>
      </c>
      <c r="M26" s="12"/>
      <c r="N26" s="13">
        <f t="shared" si="8"/>
        <v>0.92982456140350878</v>
      </c>
      <c r="O26" s="66" t="s">
        <v>89</v>
      </c>
      <c r="P26" s="67">
        <v>45</v>
      </c>
      <c r="Q26" s="48"/>
      <c r="R26" s="26">
        <v>22</v>
      </c>
      <c r="S26" s="59">
        <f t="shared" si="0"/>
        <v>117</v>
      </c>
      <c r="T26" s="26">
        <f t="shared" si="9"/>
        <v>31</v>
      </c>
      <c r="U26" s="59">
        <f t="shared" si="3"/>
        <v>33</v>
      </c>
      <c r="V26" s="59">
        <f t="shared" si="1"/>
        <v>41</v>
      </c>
      <c r="Y26" s="48"/>
      <c r="Z26" s="48"/>
    </row>
    <row r="27" spans="1:26" x14ac:dyDescent="0.25">
      <c r="A27" s="26">
        <v>20</v>
      </c>
      <c r="B27" s="26"/>
      <c r="C27" s="26">
        <f t="shared" si="4"/>
        <v>29.5</v>
      </c>
      <c r="D27" s="26"/>
      <c r="E27" s="59"/>
      <c r="F27" s="12">
        <f t="shared" si="5"/>
        <v>43.5</v>
      </c>
      <c r="G27" s="12"/>
      <c r="H27" s="12"/>
      <c r="I27" s="12">
        <f t="shared" si="6"/>
        <v>27.5</v>
      </c>
      <c r="J27" s="12"/>
      <c r="K27" s="12"/>
      <c r="L27" s="12">
        <f t="shared" si="7"/>
        <v>27.5</v>
      </c>
      <c r="M27" s="12"/>
      <c r="N27" s="13">
        <f t="shared" si="8"/>
        <v>0.93220338983050843</v>
      </c>
      <c r="O27" s="74" t="s">
        <v>92</v>
      </c>
      <c r="P27" s="67">
        <v>4</v>
      </c>
      <c r="Q27" s="48"/>
      <c r="R27" s="59">
        <v>23</v>
      </c>
      <c r="S27" s="59">
        <f t="shared" si="0"/>
        <v>117</v>
      </c>
      <c r="T27" s="59">
        <f t="shared" si="9"/>
        <v>32</v>
      </c>
      <c r="U27" s="59">
        <f t="shared" si="3"/>
        <v>34</v>
      </c>
      <c r="V27" s="59">
        <f t="shared" si="1"/>
        <v>39</v>
      </c>
      <c r="Y27" s="48"/>
      <c r="Z27" s="48"/>
    </row>
    <row r="28" spans="1:26" x14ac:dyDescent="0.25">
      <c r="A28" s="26">
        <v>21</v>
      </c>
      <c r="B28" s="26"/>
      <c r="C28" s="26">
        <f t="shared" si="4"/>
        <v>30.5</v>
      </c>
      <c r="D28" s="26"/>
      <c r="E28" s="26"/>
      <c r="F28" s="12">
        <f t="shared" si="5"/>
        <v>41.5</v>
      </c>
      <c r="G28" s="12"/>
      <c r="H28" s="12"/>
      <c r="I28" s="12">
        <f t="shared" si="6"/>
        <v>28.5</v>
      </c>
      <c r="J28" s="12"/>
      <c r="K28" s="12"/>
      <c r="L28" s="12">
        <f t="shared" si="7"/>
        <v>28.5</v>
      </c>
      <c r="M28" s="12"/>
      <c r="N28" s="13">
        <f t="shared" si="8"/>
        <v>0.93442622950819676</v>
      </c>
      <c r="O28" s="79" t="s">
        <v>93</v>
      </c>
      <c r="P28" s="67">
        <v>68</v>
      </c>
      <c r="Q28" s="48"/>
      <c r="R28" s="26">
        <v>24</v>
      </c>
      <c r="S28" s="26">
        <f t="shared" si="0"/>
        <v>117</v>
      </c>
      <c r="T28" s="26">
        <f t="shared" si="9"/>
        <v>33</v>
      </c>
      <c r="U28" s="59">
        <f t="shared" si="3"/>
        <v>35</v>
      </c>
      <c r="V28" s="59">
        <f t="shared" si="1"/>
        <v>37</v>
      </c>
      <c r="Y28" s="48"/>
      <c r="Z28" s="48"/>
    </row>
    <row r="29" spans="1:26" x14ac:dyDescent="0.25">
      <c r="A29" s="26">
        <v>22</v>
      </c>
      <c r="B29" s="26"/>
      <c r="C29" s="26">
        <f t="shared" si="4"/>
        <v>31.5</v>
      </c>
      <c r="D29" s="26"/>
      <c r="E29" s="59"/>
      <c r="F29" s="12">
        <f t="shared" si="5"/>
        <v>39.5</v>
      </c>
      <c r="G29" s="12"/>
      <c r="H29" s="12"/>
      <c r="I29" s="12">
        <f t="shared" si="6"/>
        <v>29.5</v>
      </c>
      <c r="J29" s="12"/>
      <c r="K29" s="12"/>
      <c r="L29" s="12">
        <f t="shared" si="7"/>
        <v>29.5</v>
      </c>
      <c r="M29" s="12"/>
      <c r="N29" s="13">
        <f t="shared" si="8"/>
        <v>0.93650793650793651</v>
      </c>
      <c r="O29" s="80" t="s">
        <v>82</v>
      </c>
      <c r="P29" s="81">
        <f>SUM(P26:P28)</f>
        <v>117</v>
      </c>
      <c r="Q29" s="48"/>
      <c r="R29" s="59">
        <v>25</v>
      </c>
      <c r="S29" s="59">
        <f t="shared" si="0"/>
        <v>117</v>
      </c>
      <c r="T29" s="59">
        <f t="shared" si="9"/>
        <v>34</v>
      </c>
      <c r="U29" s="59">
        <f t="shared" si="3"/>
        <v>36</v>
      </c>
      <c r="V29" s="59">
        <f t="shared" si="1"/>
        <v>35</v>
      </c>
      <c r="Y29" s="48"/>
      <c r="Z29" s="48"/>
    </row>
    <row r="30" spans="1:26" x14ac:dyDescent="0.25">
      <c r="A30" s="26">
        <v>23</v>
      </c>
      <c r="B30" s="26"/>
      <c r="C30" s="26">
        <f t="shared" si="4"/>
        <v>32.5</v>
      </c>
      <c r="D30" s="26"/>
      <c r="E30" s="59"/>
      <c r="F30" s="12">
        <f t="shared" si="5"/>
        <v>37.5</v>
      </c>
      <c r="G30" s="12"/>
      <c r="H30" s="12"/>
      <c r="I30" s="12">
        <f t="shared" si="6"/>
        <v>30.5</v>
      </c>
      <c r="J30" s="12"/>
      <c r="K30" s="12"/>
      <c r="L30" s="12">
        <f t="shared" si="7"/>
        <v>30.5</v>
      </c>
      <c r="M30" s="12"/>
      <c r="N30" s="13">
        <f t="shared" si="8"/>
        <v>0.93846153846153846</v>
      </c>
      <c r="O30" s="48"/>
      <c r="P30" s="48"/>
      <c r="Q30" s="48"/>
      <c r="R30" s="26">
        <v>26</v>
      </c>
      <c r="S30" s="26">
        <f t="shared" si="0"/>
        <v>117</v>
      </c>
      <c r="T30" s="26">
        <f t="shared" si="9"/>
        <v>35</v>
      </c>
      <c r="U30" s="59">
        <f t="shared" si="3"/>
        <v>37</v>
      </c>
      <c r="V30" s="59">
        <f t="shared" si="1"/>
        <v>33</v>
      </c>
    </row>
    <row r="31" spans="1:26" x14ac:dyDescent="0.25">
      <c r="A31" s="26">
        <v>24</v>
      </c>
      <c r="B31" s="26"/>
      <c r="C31" s="26">
        <f t="shared" si="4"/>
        <v>33.5</v>
      </c>
      <c r="D31" s="26"/>
      <c r="E31" s="59"/>
      <c r="F31" s="12">
        <f t="shared" si="5"/>
        <v>35.5</v>
      </c>
      <c r="G31" s="12"/>
      <c r="H31" s="12"/>
      <c r="I31" s="12">
        <f t="shared" si="6"/>
        <v>31.5</v>
      </c>
      <c r="J31" s="12"/>
      <c r="K31" s="12"/>
      <c r="L31" s="12">
        <f t="shared" si="7"/>
        <v>31.5</v>
      </c>
      <c r="M31" s="12"/>
      <c r="N31" s="13">
        <f t="shared" si="8"/>
        <v>0.94029850746268662</v>
      </c>
      <c r="O31" s="48"/>
      <c r="P31" s="48"/>
      <c r="Q31" s="48"/>
      <c r="R31" s="26">
        <v>27</v>
      </c>
      <c r="S31" s="26">
        <f t="shared" si="0"/>
        <v>117</v>
      </c>
      <c r="T31" s="26">
        <f t="shared" si="9"/>
        <v>36</v>
      </c>
      <c r="U31" s="59">
        <f t="shared" si="3"/>
        <v>38</v>
      </c>
      <c r="V31" s="59">
        <f t="shared" si="1"/>
        <v>31</v>
      </c>
    </row>
    <row r="32" spans="1:26" x14ac:dyDescent="0.25">
      <c r="A32" s="26">
        <v>25</v>
      </c>
      <c r="B32" s="26"/>
      <c r="C32" s="26">
        <f t="shared" si="4"/>
        <v>34.5</v>
      </c>
      <c r="D32" s="26"/>
      <c r="E32" s="59"/>
      <c r="F32" s="12">
        <f t="shared" si="5"/>
        <v>33.5</v>
      </c>
      <c r="G32" s="12"/>
      <c r="H32" s="12"/>
      <c r="I32" s="12">
        <f t="shared" si="6"/>
        <v>32.5</v>
      </c>
      <c r="J32" s="12"/>
      <c r="K32" s="12"/>
      <c r="L32" s="12">
        <f t="shared" si="7"/>
        <v>32.5</v>
      </c>
      <c r="M32" s="12"/>
      <c r="N32" s="13">
        <f t="shared" si="8"/>
        <v>0.94202898550724634</v>
      </c>
      <c r="O32" s="48"/>
      <c r="P32" s="48"/>
      <c r="Q32" s="48"/>
      <c r="R32" s="59">
        <v>28</v>
      </c>
      <c r="S32" s="59">
        <f t="shared" si="0"/>
        <v>117</v>
      </c>
      <c r="T32" s="59">
        <f t="shared" si="9"/>
        <v>37</v>
      </c>
      <c r="U32" s="59">
        <f t="shared" si="3"/>
        <v>39</v>
      </c>
      <c r="V32" s="59">
        <f t="shared" si="1"/>
        <v>29</v>
      </c>
    </row>
    <row r="33" spans="1:24" x14ac:dyDescent="0.25">
      <c r="A33" s="26">
        <v>26</v>
      </c>
      <c r="B33" s="26"/>
      <c r="C33" s="26">
        <f t="shared" si="4"/>
        <v>35.5</v>
      </c>
      <c r="D33" s="26"/>
      <c r="E33" s="26"/>
      <c r="F33" s="12">
        <f t="shared" si="5"/>
        <v>31.5</v>
      </c>
      <c r="G33" s="12"/>
      <c r="H33" s="12"/>
      <c r="I33" s="12">
        <f t="shared" si="6"/>
        <v>33.5</v>
      </c>
      <c r="J33" s="12"/>
      <c r="K33" s="12"/>
      <c r="L33" s="12">
        <f t="shared" si="7"/>
        <v>33.5</v>
      </c>
      <c r="M33" s="12"/>
      <c r="N33" s="13">
        <f t="shared" si="8"/>
        <v>0.94366197183098588</v>
      </c>
      <c r="O33" s="48"/>
      <c r="P33" s="48"/>
      <c r="Q33" s="48"/>
      <c r="R33" s="59">
        <v>29</v>
      </c>
      <c r="S33" s="59">
        <f t="shared" si="0"/>
        <v>117</v>
      </c>
      <c r="T33" s="59">
        <f t="shared" si="9"/>
        <v>38</v>
      </c>
      <c r="U33" s="59">
        <f t="shared" si="3"/>
        <v>40</v>
      </c>
      <c r="V33" s="59">
        <f t="shared" si="1"/>
        <v>27</v>
      </c>
    </row>
    <row r="34" spans="1:24" x14ac:dyDescent="0.25">
      <c r="A34" s="26">
        <v>27</v>
      </c>
      <c r="B34" s="26"/>
      <c r="C34" s="26">
        <f t="shared" si="4"/>
        <v>36.5</v>
      </c>
      <c r="D34" s="26"/>
      <c r="E34" s="59"/>
      <c r="F34" s="12">
        <f t="shared" si="5"/>
        <v>29.5</v>
      </c>
      <c r="G34" s="12"/>
      <c r="H34" s="12"/>
      <c r="I34" s="12">
        <f t="shared" si="6"/>
        <v>34.5</v>
      </c>
      <c r="J34" s="12"/>
      <c r="K34" s="12"/>
      <c r="L34" s="12">
        <f t="shared" si="7"/>
        <v>34.5</v>
      </c>
      <c r="M34" s="12"/>
      <c r="N34" s="13">
        <f t="shared" si="8"/>
        <v>0.9452054794520548</v>
      </c>
      <c r="O34" s="48"/>
      <c r="P34" s="48"/>
      <c r="Q34" s="48"/>
      <c r="R34" s="24">
        <v>30</v>
      </c>
      <c r="S34" s="24">
        <f t="shared" si="0"/>
        <v>117</v>
      </c>
      <c r="T34" s="24">
        <f t="shared" si="9"/>
        <v>39</v>
      </c>
      <c r="U34" s="24">
        <f t="shared" si="3"/>
        <v>41</v>
      </c>
      <c r="V34" s="24">
        <f t="shared" si="1"/>
        <v>25</v>
      </c>
      <c r="W34" s="83" t="s">
        <v>98</v>
      </c>
      <c r="X34" s="83">
        <f>T34/U34</f>
        <v>0.95121951219512191</v>
      </c>
    </row>
    <row r="35" spans="1:24" x14ac:dyDescent="0.25">
      <c r="A35" s="26">
        <v>28</v>
      </c>
      <c r="B35" s="26"/>
      <c r="C35" s="26">
        <f t="shared" si="4"/>
        <v>37.5</v>
      </c>
      <c r="D35" s="26"/>
      <c r="E35" s="59"/>
      <c r="F35" s="12">
        <f t="shared" si="5"/>
        <v>27.5</v>
      </c>
      <c r="G35" s="12"/>
      <c r="H35" s="12"/>
      <c r="I35" s="12">
        <f t="shared" si="6"/>
        <v>35.5</v>
      </c>
      <c r="J35" s="12"/>
      <c r="K35" s="12"/>
      <c r="L35" s="12">
        <f t="shared" si="7"/>
        <v>35.5</v>
      </c>
      <c r="M35" s="12"/>
      <c r="N35" s="13">
        <f t="shared" si="8"/>
        <v>0.94666666666666666</v>
      </c>
      <c r="O35" s="48"/>
      <c r="P35" s="48"/>
      <c r="Q35" s="48"/>
      <c r="R35" s="59">
        <v>31</v>
      </c>
      <c r="S35" s="59">
        <f t="shared" si="0"/>
        <v>117</v>
      </c>
      <c r="T35" s="59">
        <f t="shared" si="9"/>
        <v>40</v>
      </c>
      <c r="U35" s="59">
        <f t="shared" si="3"/>
        <v>42</v>
      </c>
      <c r="V35" s="59">
        <f t="shared" si="1"/>
        <v>23</v>
      </c>
      <c r="W35" s="49" t="s">
        <v>99</v>
      </c>
      <c r="X35" s="49">
        <f>U34/V34</f>
        <v>1.64</v>
      </c>
    </row>
    <row r="36" spans="1:24" x14ac:dyDescent="0.25">
      <c r="A36" s="26">
        <v>29</v>
      </c>
      <c r="B36" s="26"/>
      <c r="C36" s="26">
        <f t="shared" si="4"/>
        <v>38.5</v>
      </c>
      <c r="D36" s="26"/>
      <c r="E36" s="59"/>
      <c r="F36" s="12">
        <f t="shared" si="5"/>
        <v>25.5</v>
      </c>
      <c r="G36" s="12"/>
      <c r="H36" s="12"/>
      <c r="I36" s="12">
        <f t="shared" si="6"/>
        <v>36.5</v>
      </c>
      <c r="J36" s="12"/>
      <c r="K36" s="12"/>
      <c r="L36" s="12">
        <f t="shared" si="7"/>
        <v>36.5</v>
      </c>
      <c r="M36" s="12"/>
      <c r="N36" s="13">
        <f t="shared" si="8"/>
        <v>0.94805194805194803</v>
      </c>
      <c r="O36" s="48"/>
      <c r="P36" s="48"/>
      <c r="Q36" s="48"/>
      <c r="R36" s="59">
        <v>32</v>
      </c>
      <c r="S36" s="59">
        <f t="shared" si="0"/>
        <v>117</v>
      </c>
      <c r="T36" s="59">
        <f t="shared" si="9"/>
        <v>41</v>
      </c>
      <c r="U36" s="59">
        <f t="shared" si="3"/>
        <v>43</v>
      </c>
      <c r="V36" s="59">
        <f t="shared" si="1"/>
        <v>21</v>
      </c>
    </row>
    <row r="37" spans="1:24" x14ac:dyDescent="0.25">
      <c r="A37" s="24">
        <v>30</v>
      </c>
      <c r="B37" s="24"/>
      <c r="C37" s="24">
        <f t="shared" si="4"/>
        <v>39.5</v>
      </c>
      <c r="D37" s="24"/>
      <c r="E37" s="24"/>
      <c r="F37" s="25">
        <f t="shared" si="5"/>
        <v>23.5</v>
      </c>
      <c r="G37" s="25"/>
      <c r="H37" s="25"/>
      <c r="I37" s="25">
        <f t="shared" si="6"/>
        <v>37.5</v>
      </c>
      <c r="J37" s="25"/>
      <c r="K37" s="25"/>
      <c r="L37" s="25">
        <f t="shared" si="7"/>
        <v>37.5</v>
      </c>
      <c r="M37" s="25"/>
      <c r="N37" s="13">
        <f t="shared" si="8"/>
        <v>0.94936708860759489</v>
      </c>
      <c r="O37" s="48"/>
      <c r="P37" s="48"/>
      <c r="Q37" s="48"/>
      <c r="R37" s="59">
        <v>33</v>
      </c>
      <c r="S37" s="59">
        <f t="shared" si="0"/>
        <v>117</v>
      </c>
      <c r="T37" s="59">
        <f t="shared" si="9"/>
        <v>42</v>
      </c>
      <c r="U37" s="59">
        <f t="shared" si="3"/>
        <v>44</v>
      </c>
      <c r="V37" s="59">
        <f t="shared" si="1"/>
        <v>19</v>
      </c>
    </row>
    <row r="38" spans="1:24" x14ac:dyDescent="0.25">
      <c r="A38" s="26">
        <v>31</v>
      </c>
      <c r="B38" s="26"/>
      <c r="C38" s="26">
        <f t="shared" si="4"/>
        <v>40.5</v>
      </c>
      <c r="D38" s="26"/>
      <c r="E38" s="59"/>
      <c r="F38" s="12">
        <f t="shared" si="5"/>
        <v>21.5</v>
      </c>
      <c r="G38" s="12"/>
      <c r="H38" s="12"/>
      <c r="I38" s="12">
        <f t="shared" si="6"/>
        <v>38.5</v>
      </c>
      <c r="J38" s="12"/>
      <c r="K38" s="12"/>
      <c r="L38" s="12">
        <f t="shared" si="7"/>
        <v>38.5</v>
      </c>
      <c r="M38" s="12"/>
      <c r="N38" s="13">
        <f t="shared" si="8"/>
        <v>0.95061728395061729</v>
      </c>
      <c r="O38" s="48"/>
      <c r="P38" s="48"/>
      <c r="Q38" s="48"/>
      <c r="R38" s="26">
        <v>34</v>
      </c>
      <c r="S38" s="26">
        <f t="shared" si="0"/>
        <v>117</v>
      </c>
      <c r="T38" s="26">
        <f t="shared" si="9"/>
        <v>43</v>
      </c>
      <c r="U38" s="59">
        <f t="shared" si="3"/>
        <v>45</v>
      </c>
      <c r="V38" s="59">
        <f t="shared" si="1"/>
        <v>17</v>
      </c>
    </row>
    <row r="39" spans="1:24" x14ac:dyDescent="0.25">
      <c r="A39" s="26">
        <v>32</v>
      </c>
      <c r="B39" s="26"/>
      <c r="C39" s="26">
        <f t="shared" si="4"/>
        <v>41.5</v>
      </c>
      <c r="D39" s="26"/>
      <c r="E39" s="59"/>
      <c r="F39" s="12">
        <f t="shared" si="5"/>
        <v>19.5</v>
      </c>
      <c r="G39" s="12"/>
      <c r="H39" s="12"/>
      <c r="I39" s="12">
        <f t="shared" si="6"/>
        <v>39.5</v>
      </c>
      <c r="J39" s="12"/>
      <c r="K39" s="12"/>
      <c r="L39" s="12">
        <f t="shared" si="7"/>
        <v>39.5</v>
      </c>
      <c r="M39" s="12"/>
      <c r="N39" s="13">
        <f t="shared" si="8"/>
        <v>0.95180722891566261</v>
      </c>
      <c r="O39" s="48"/>
      <c r="P39" s="48"/>
      <c r="Q39" s="48"/>
      <c r="R39" s="26">
        <v>35</v>
      </c>
      <c r="S39" s="26">
        <f t="shared" si="0"/>
        <v>117</v>
      </c>
      <c r="T39" s="26">
        <f t="shared" si="9"/>
        <v>44</v>
      </c>
      <c r="U39" s="59">
        <f t="shared" si="3"/>
        <v>46</v>
      </c>
      <c r="V39" s="59">
        <f t="shared" si="1"/>
        <v>15</v>
      </c>
    </row>
    <row r="40" spans="1:24" x14ac:dyDescent="0.25">
      <c r="A40" s="26">
        <v>33</v>
      </c>
      <c r="B40" s="26"/>
      <c r="C40" s="26">
        <f t="shared" si="4"/>
        <v>42.5</v>
      </c>
      <c r="D40" s="26"/>
      <c r="E40" s="59"/>
      <c r="F40" s="12">
        <f t="shared" si="5"/>
        <v>17.5</v>
      </c>
      <c r="G40" s="12"/>
      <c r="H40" s="12"/>
      <c r="I40" s="12">
        <f t="shared" si="6"/>
        <v>40.5</v>
      </c>
      <c r="J40" s="12"/>
      <c r="K40" s="12"/>
      <c r="L40" s="12">
        <f t="shared" si="7"/>
        <v>40.5</v>
      </c>
      <c r="M40" s="12"/>
      <c r="N40" s="13">
        <f t="shared" si="8"/>
        <v>0.95294117647058818</v>
      </c>
      <c r="O40" s="48"/>
      <c r="P40" s="48"/>
      <c r="Q40" s="48"/>
      <c r="R40" s="59">
        <v>36</v>
      </c>
      <c r="S40" s="59">
        <f t="shared" si="0"/>
        <v>117</v>
      </c>
      <c r="T40" s="59">
        <f t="shared" si="9"/>
        <v>45</v>
      </c>
      <c r="U40" s="59">
        <f t="shared" si="3"/>
        <v>47</v>
      </c>
      <c r="V40" s="59">
        <f t="shared" si="1"/>
        <v>13</v>
      </c>
    </row>
    <row r="41" spans="1:24" x14ac:dyDescent="0.25">
      <c r="A41" s="26">
        <v>34</v>
      </c>
      <c r="B41" s="26"/>
      <c r="C41" s="26">
        <f t="shared" si="4"/>
        <v>43.5</v>
      </c>
      <c r="D41" s="26"/>
      <c r="E41" s="59"/>
      <c r="F41" s="12">
        <f t="shared" si="5"/>
        <v>15.5</v>
      </c>
      <c r="G41" s="12"/>
      <c r="H41" s="12"/>
      <c r="I41" s="12">
        <f t="shared" si="6"/>
        <v>41.5</v>
      </c>
      <c r="J41" s="12"/>
      <c r="K41" s="12"/>
      <c r="L41" s="12">
        <f t="shared" si="7"/>
        <v>41.5</v>
      </c>
      <c r="M41" s="12"/>
      <c r="N41" s="13">
        <f t="shared" si="8"/>
        <v>0.95402298850574707</v>
      </c>
      <c r="O41" s="48"/>
      <c r="P41" s="48"/>
      <c r="Q41" s="48"/>
      <c r="R41" s="26">
        <v>37</v>
      </c>
      <c r="S41" s="26">
        <f t="shared" si="0"/>
        <v>117</v>
      </c>
      <c r="T41" s="26">
        <f t="shared" si="9"/>
        <v>46</v>
      </c>
      <c r="U41" s="59">
        <f t="shared" si="3"/>
        <v>48</v>
      </c>
      <c r="V41" s="59">
        <f t="shared" si="1"/>
        <v>11</v>
      </c>
    </row>
    <row r="42" spans="1:24" x14ac:dyDescent="0.25">
      <c r="A42" s="26">
        <v>35</v>
      </c>
      <c r="B42" s="26"/>
      <c r="C42" s="26">
        <f t="shared" si="4"/>
        <v>44.5</v>
      </c>
      <c r="D42" s="26"/>
      <c r="E42" s="59"/>
      <c r="F42" s="12">
        <f t="shared" si="5"/>
        <v>13.5</v>
      </c>
      <c r="G42" s="12"/>
      <c r="H42" s="12"/>
      <c r="I42" s="12">
        <f t="shared" si="6"/>
        <v>42.5</v>
      </c>
      <c r="J42" s="12"/>
      <c r="K42" s="12"/>
      <c r="L42" s="12">
        <f t="shared" si="7"/>
        <v>42.5</v>
      </c>
      <c r="M42" s="12"/>
      <c r="N42" s="13">
        <f t="shared" si="8"/>
        <v>0.9550561797752809</v>
      </c>
      <c r="O42" s="48"/>
      <c r="P42" s="48"/>
      <c r="Q42" s="48"/>
      <c r="R42" s="59">
        <v>38</v>
      </c>
      <c r="S42" s="59">
        <f t="shared" si="0"/>
        <v>117</v>
      </c>
      <c r="T42" s="59">
        <f t="shared" si="9"/>
        <v>47</v>
      </c>
      <c r="U42" s="59">
        <f t="shared" si="3"/>
        <v>49</v>
      </c>
      <c r="V42" s="59">
        <f t="shared" si="1"/>
        <v>9</v>
      </c>
    </row>
    <row r="43" spans="1:24" x14ac:dyDescent="0.25">
      <c r="A43" s="26">
        <v>36</v>
      </c>
      <c r="B43" s="26"/>
      <c r="C43" s="26">
        <f t="shared" si="4"/>
        <v>45.5</v>
      </c>
      <c r="D43" s="26"/>
      <c r="E43" s="59"/>
      <c r="F43" s="12">
        <f t="shared" si="5"/>
        <v>11.5</v>
      </c>
      <c r="G43" s="12"/>
      <c r="H43" s="12"/>
      <c r="I43" s="12">
        <f t="shared" si="6"/>
        <v>43.5</v>
      </c>
      <c r="J43" s="12"/>
      <c r="K43" s="12"/>
      <c r="L43" s="12">
        <f t="shared" si="7"/>
        <v>43.5</v>
      </c>
      <c r="M43" s="12"/>
      <c r="N43" s="13">
        <f t="shared" si="8"/>
        <v>0.95604395604395609</v>
      </c>
      <c r="O43" s="48"/>
      <c r="P43" s="48"/>
      <c r="Q43" s="48"/>
      <c r="R43" s="59">
        <v>39</v>
      </c>
      <c r="S43" s="59">
        <f t="shared" si="0"/>
        <v>117</v>
      </c>
      <c r="T43" s="59">
        <f t="shared" si="9"/>
        <v>48</v>
      </c>
      <c r="U43" s="59">
        <f t="shared" si="3"/>
        <v>50</v>
      </c>
      <c r="V43" s="59">
        <f t="shared" si="1"/>
        <v>7</v>
      </c>
    </row>
    <row r="44" spans="1:24" x14ac:dyDescent="0.25">
      <c r="A44" s="26">
        <v>37</v>
      </c>
      <c r="B44" s="26"/>
      <c r="C44" s="26">
        <f t="shared" si="4"/>
        <v>46.5</v>
      </c>
      <c r="D44" s="26"/>
      <c r="E44" s="59"/>
      <c r="F44" s="12">
        <f t="shared" si="5"/>
        <v>9.5</v>
      </c>
      <c r="G44" s="12"/>
      <c r="H44" s="12"/>
      <c r="I44" s="12">
        <f t="shared" si="6"/>
        <v>44.5</v>
      </c>
      <c r="J44" s="12"/>
      <c r="K44" s="12"/>
      <c r="L44" s="12">
        <f t="shared" si="7"/>
        <v>44.5</v>
      </c>
      <c r="M44" s="12"/>
      <c r="N44" s="13">
        <f t="shared" si="8"/>
        <v>0.956989247311828</v>
      </c>
      <c r="O44" s="48"/>
      <c r="P44" s="48"/>
      <c r="Q44" s="48"/>
      <c r="R44" s="59">
        <v>40</v>
      </c>
      <c r="S44" s="59">
        <f t="shared" si="0"/>
        <v>117</v>
      </c>
      <c r="T44" s="59">
        <f t="shared" si="9"/>
        <v>49</v>
      </c>
      <c r="U44" s="59">
        <f t="shared" si="3"/>
        <v>51</v>
      </c>
      <c r="V44" s="59">
        <f t="shared" si="1"/>
        <v>5</v>
      </c>
    </row>
    <row r="45" spans="1:24" x14ac:dyDescent="0.25">
      <c r="A45" s="26">
        <v>38</v>
      </c>
      <c r="B45" s="26"/>
      <c r="C45" s="26">
        <f t="shared" si="4"/>
        <v>47.5</v>
      </c>
      <c r="D45" s="26"/>
      <c r="E45" s="59"/>
      <c r="F45" s="12">
        <f t="shared" si="5"/>
        <v>7.5</v>
      </c>
      <c r="G45" s="12"/>
      <c r="H45" s="12"/>
      <c r="I45" s="12">
        <f t="shared" si="6"/>
        <v>45.5</v>
      </c>
      <c r="J45" s="12"/>
      <c r="K45" s="12"/>
      <c r="L45" s="12">
        <f t="shared" si="7"/>
        <v>45.5</v>
      </c>
      <c r="M45" s="12"/>
      <c r="N45" s="13">
        <f t="shared" si="8"/>
        <v>0.95789473684210524</v>
      </c>
      <c r="O45" s="48"/>
      <c r="P45" s="48"/>
      <c r="Q45" s="48"/>
      <c r="R45" s="59">
        <v>41</v>
      </c>
      <c r="S45" s="59">
        <f t="shared" si="0"/>
        <v>117</v>
      </c>
      <c r="T45" s="59">
        <f t="shared" si="9"/>
        <v>50</v>
      </c>
      <c r="U45" s="59">
        <f t="shared" si="3"/>
        <v>52</v>
      </c>
      <c r="V45" s="59">
        <f t="shared" si="1"/>
        <v>3</v>
      </c>
    </row>
    <row r="46" spans="1:24" x14ac:dyDescent="0.25">
      <c r="A46" s="26">
        <v>39</v>
      </c>
      <c r="B46" s="26"/>
      <c r="C46" s="26">
        <f t="shared" si="4"/>
        <v>48.5</v>
      </c>
      <c r="D46" s="26"/>
      <c r="E46" s="59"/>
      <c r="F46" s="12">
        <f t="shared" si="5"/>
        <v>5.5</v>
      </c>
      <c r="G46" s="12"/>
      <c r="H46" s="12"/>
      <c r="I46" s="12">
        <f t="shared" si="6"/>
        <v>46.5</v>
      </c>
      <c r="J46" s="12"/>
      <c r="K46" s="12"/>
      <c r="L46" s="12">
        <f t="shared" si="7"/>
        <v>46.5</v>
      </c>
      <c r="M46" s="12"/>
      <c r="N46" s="13">
        <f t="shared" si="8"/>
        <v>0.95876288659793818</v>
      </c>
      <c r="O46" s="48"/>
      <c r="P46" s="48"/>
      <c r="Q46" s="48"/>
      <c r="R46" s="84"/>
      <c r="S46" s="84"/>
      <c r="T46" s="84"/>
      <c r="U46" s="84"/>
    </row>
    <row r="47" spans="1:24" x14ac:dyDescent="0.25">
      <c r="A47" s="26">
        <v>40</v>
      </c>
      <c r="B47" s="26"/>
      <c r="C47" s="26">
        <f t="shared" si="4"/>
        <v>49.5</v>
      </c>
      <c r="D47" s="26"/>
      <c r="E47" s="59"/>
      <c r="F47" s="12">
        <f t="shared" si="5"/>
        <v>3.5</v>
      </c>
      <c r="G47" s="12"/>
      <c r="H47" s="12"/>
      <c r="I47" s="12">
        <f t="shared" si="6"/>
        <v>47.5</v>
      </c>
      <c r="J47" s="12"/>
      <c r="K47" s="12"/>
      <c r="L47" s="12">
        <f t="shared" si="7"/>
        <v>47.5</v>
      </c>
      <c r="M47" s="12"/>
      <c r="N47" s="13">
        <f t="shared" si="8"/>
        <v>0.95959595959595956</v>
      </c>
      <c r="O47" s="48"/>
      <c r="P47" s="48"/>
      <c r="Q47" s="48"/>
      <c r="R47" s="84"/>
      <c r="S47" s="84"/>
      <c r="T47" s="84"/>
      <c r="U47" s="84"/>
    </row>
    <row r="48" spans="1:24" x14ac:dyDescent="0.25">
      <c r="A48" s="26">
        <v>41</v>
      </c>
      <c r="B48" s="26"/>
      <c r="C48" s="26">
        <f t="shared" si="4"/>
        <v>50.5</v>
      </c>
      <c r="D48" s="26"/>
      <c r="E48" s="59"/>
      <c r="F48" s="12">
        <f t="shared" si="5"/>
        <v>1.5</v>
      </c>
      <c r="G48" s="12"/>
      <c r="H48" s="12"/>
      <c r="I48" s="12">
        <f t="shared" si="6"/>
        <v>48.5</v>
      </c>
      <c r="J48" s="12"/>
      <c r="K48" s="12"/>
      <c r="L48" s="12">
        <f t="shared" si="7"/>
        <v>48.5</v>
      </c>
      <c r="M48" s="12"/>
      <c r="N48" s="13">
        <f t="shared" si="8"/>
        <v>0.96039603960396036</v>
      </c>
      <c r="O48" s="48"/>
      <c r="P48" s="48"/>
      <c r="Q48" s="48"/>
      <c r="R48" s="84"/>
      <c r="S48" s="84"/>
      <c r="T48" s="84"/>
      <c r="U48" s="84"/>
    </row>
    <row r="49" spans="1:21" x14ac:dyDescent="0.25">
      <c r="A49" s="85" t="s">
        <v>100</v>
      </c>
      <c r="B49" s="62"/>
      <c r="C49" s="86"/>
      <c r="D49" s="87"/>
      <c r="E49" s="87"/>
      <c r="F49" s="87"/>
      <c r="G49" s="87"/>
      <c r="H49" s="87"/>
      <c r="I49" s="87"/>
      <c r="J49" s="87"/>
      <c r="K49" s="87"/>
      <c r="L49" s="87"/>
      <c r="M49" s="88"/>
      <c r="N49" s="48"/>
      <c r="O49" s="48"/>
      <c r="P49" s="48"/>
      <c r="Q49" s="48"/>
      <c r="R49" s="48"/>
      <c r="S49" s="48"/>
      <c r="T49" s="48"/>
      <c r="U49" s="48"/>
    </row>
    <row r="50" spans="1:21" x14ac:dyDescent="0.25">
      <c r="A50" s="26">
        <v>1</v>
      </c>
      <c r="B50" s="26"/>
      <c r="C50" s="26">
        <f>C8/S5</f>
        <v>8.9743589743589744E-2</v>
      </c>
      <c r="D50" s="12"/>
      <c r="E50" s="12"/>
      <c r="F50" s="12">
        <f t="shared" ref="F50:F90" si="10">F8/S5</f>
        <v>0.69658119658119655</v>
      </c>
      <c r="G50" s="12"/>
      <c r="H50" s="12"/>
      <c r="I50" s="12">
        <f t="shared" ref="I50:I90" si="11">I8/S5</f>
        <v>7.2649572649572655E-2</v>
      </c>
      <c r="J50" s="12"/>
      <c r="K50" s="12"/>
      <c r="L50" s="12">
        <f>L8/S5</f>
        <v>7.2649572649572655E-2</v>
      </c>
      <c r="M50" s="26"/>
      <c r="N50" s="48"/>
      <c r="O50" s="48"/>
      <c r="P50" s="48"/>
      <c r="Q50" s="48"/>
      <c r="R50" s="48"/>
      <c r="S50" s="48"/>
      <c r="T50" s="48"/>
      <c r="U50" s="48"/>
    </row>
    <row r="51" spans="1:21" x14ac:dyDescent="0.25">
      <c r="A51" s="26">
        <v>2</v>
      </c>
      <c r="B51" s="26"/>
      <c r="C51" s="26">
        <f t="shared" ref="C51:C90" si="12">C9/S6</f>
        <v>9.8290598290598288E-2</v>
      </c>
      <c r="D51" s="12"/>
      <c r="E51" s="12"/>
      <c r="F51" s="12">
        <f t="shared" si="10"/>
        <v>0.67948717948717952</v>
      </c>
      <c r="G51" s="12"/>
      <c r="H51" s="12"/>
      <c r="I51" s="12">
        <f t="shared" si="11"/>
        <v>8.11965811965812E-2</v>
      </c>
      <c r="J51" s="12"/>
      <c r="K51" s="12"/>
      <c r="L51" s="12">
        <f t="shared" ref="L51:L90" si="13">L9/S6</f>
        <v>8.11965811965812E-2</v>
      </c>
      <c r="M51" s="26"/>
      <c r="N51" s="48"/>
      <c r="O51" s="48"/>
      <c r="P51" s="48"/>
      <c r="Q51" s="48"/>
      <c r="R51" s="48"/>
      <c r="S51" s="48"/>
      <c r="T51" s="48"/>
      <c r="U51" s="48"/>
    </row>
    <row r="52" spans="1:21" x14ac:dyDescent="0.25">
      <c r="A52" s="26">
        <v>3</v>
      </c>
      <c r="B52" s="26"/>
      <c r="C52" s="26">
        <f t="shared" si="12"/>
        <v>0.10683760683760683</v>
      </c>
      <c r="D52" s="12"/>
      <c r="E52" s="12"/>
      <c r="F52" s="12">
        <f t="shared" si="10"/>
        <v>0.66239316239316237</v>
      </c>
      <c r="G52" s="12"/>
      <c r="H52" s="12"/>
      <c r="I52" s="12">
        <f t="shared" si="11"/>
        <v>8.9743589743589744E-2</v>
      </c>
      <c r="J52" s="12"/>
      <c r="K52" s="12"/>
      <c r="L52" s="12">
        <f t="shared" si="13"/>
        <v>8.9743589743589744E-2</v>
      </c>
      <c r="M52" s="26"/>
      <c r="N52" s="48"/>
      <c r="O52" s="48"/>
      <c r="P52" s="48"/>
      <c r="Q52" s="48"/>
      <c r="R52" s="48"/>
      <c r="S52" s="48"/>
      <c r="T52" s="48"/>
      <c r="U52" s="48"/>
    </row>
    <row r="53" spans="1:21" x14ac:dyDescent="0.25">
      <c r="A53" s="26">
        <v>4</v>
      </c>
      <c r="B53" s="26"/>
      <c r="C53" s="26">
        <f t="shared" si="12"/>
        <v>0.11538461538461539</v>
      </c>
      <c r="D53" s="12"/>
      <c r="E53" s="12"/>
      <c r="F53" s="12">
        <f t="shared" si="10"/>
        <v>0.64529914529914534</v>
      </c>
      <c r="G53" s="12"/>
      <c r="H53" s="12"/>
      <c r="I53" s="12">
        <f t="shared" si="11"/>
        <v>9.8290598290598288E-2</v>
      </c>
      <c r="J53" s="12"/>
      <c r="K53" s="12"/>
      <c r="L53" s="12">
        <f t="shared" si="13"/>
        <v>9.8290598290598288E-2</v>
      </c>
      <c r="M53" s="26"/>
      <c r="N53" s="48"/>
      <c r="O53" s="48"/>
      <c r="P53" s="48"/>
      <c r="Q53" s="48"/>
      <c r="R53" s="48"/>
      <c r="S53" s="48"/>
      <c r="T53" s="48"/>
      <c r="U53" s="48"/>
    </row>
    <row r="54" spans="1:21" x14ac:dyDescent="0.25">
      <c r="A54" s="26">
        <v>5</v>
      </c>
      <c r="B54" s="26"/>
      <c r="C54" s="26">
        <f t="shared" si="12"/>
        <v>0.12393162393162394</v>
      </c>
      <c r="D54" s="12"/>
      <c r="E54" s="12"/>
      <c r="F54" s="12">
        <f t="shared" si="10"/>
        <v>0.62820512820512819</v>
      </c>
      <c r="G54" s="12"/>
      <c r="H54" s="12"/>
      <c r="I54" s="12">
        <f t="shared" si="11"/>
        <v>0.10683760683760683</v>
      </c>
      <c r="J54" s="12"/>
      <c r="K54" s="12"/>
      <c r="L54" s="12">
        <f t="shared" si="13"/>
        <v>0.10683760683760683</v>
      </c>
      <c r="M54" s="26"/>
      <c r="N54" s="48"/>
      <c r="O54" s="48"/>
      <c r="P54" s="48"/>
      <c r="Q54" s="48"/>
      <c r="R54" s="48"/>
      <c r="S54" s="48"/>
      <c r="T54" s="48"/>
      <c r="U54" s="48"/>
    </row>
    <row r="55" spans="1:21" x14ac:dyDescent="0.25">
      <c r="A55" s="26">
        <v>6</v>
      </c>
      <c r="B55" s="26"/>
      <c r="C55" s="26">
        <f t="shared" si="12"/>
        <v>0.13247863247863248</v>
      </c>
      <c r="D55" s="12"/>
      <c r="E55" s="12"/>
      <c r="F55" s="12">
        <f t="shared" si="10"/>
        <v>0.61111111111111116</v>
      </c>
      <c r="G55" s="12"/>
      <c r="H55" s="12"/>
      <c r="I55" s="12">
        <f t="shared" si="11"/>
        <v>0.11538461538461539</v>
      </c>
      <c r="J55" s="12"/>
      <c r="K55" s="12"/>
      <c r="L55" s="12">
        <f t="shared" si="13"/>
        <v>0.11538461538461539</v>
      </c>
      <c r="M55" s="26"/>
      <c r="N55" s="48"/>
      <c r="O55" s="48"/>
      <c r="P55" s="48"/>
      <c r="Q55" s="48"/>
      <c r="R55" s="48"/>
      <c r="S55" s="48"/>
      <c r="T55" s="48"/>
      <c r="U55" s="48"/>
    </row>
    <row r="56" spans="1:21" x14ac:dyDescent="0.25">
      <c r="A56" s="26">
        <v>7</v>
      </c>
      <c r="B56" s="26"/>
      <c r="C56" s="26">
        <f t="shared" si="12"/>
        <v>0.14102564102564102</v>
      </c>
      <c r="D56" s="12"/>
      <c r="E56" s="12"/>
      <c r="F56" s="12">
        <f t="shared" si="10"/>
        <v>0.59401709401709402</v>
      </c>
      <c r="G56" s="12"/>
      <c r="H56" s="12"/>
      <c r="I56" s="12">
        <f t="shared" si="11"/>
        <v>0.12393162393162394</v>
      </c>
      <c r="J56" s="12"/>
      <c r="K56" s="12"/>
      <c r="L56" s="12">
        <f t="shared" si="13"/>
        <v>0.12393162393162394</v>
      </c>
      <c r="M56" s="26"/>
      <c r="N56" s="48"/>
      <c r="O56" s="48"/>
      <c r="P56" s="48"/>
      <c r="Q56" s="48"/>
      <c r="R56" s="48"/>
      <c r="S56" s="48"/>
      <c r="T56" s="48"/>
      <c r="U56" s="48"/>
    </row>
    <row r="57" spans="1:21" x14ac:dyDescent="0.25">
      <c r="A57" s="26">
        <v>8</v>
      </c>
      <c r="B57" s="26"/>
      <c r="C57" s="26">
        <f t="shared" si="12"/>
        <v>0.14957264957264957</v>
      </c>
      <c r="D57" s="12"/>
      <c r="E57" s="12"/>
      <c r="F57" s="12">
        <f t="shared" si="10"/>
        <v>0.57692307692307687</v>
      </c>
      <c r="G57" s="12"/>
      <c r="H57" s="12"/>
      <c r="I57" s="12">
        <f t="shared" si="11"/>
        <v>0.13247863247863248</v>
      </c>
      <c r="J57" s="12"/>
      <c r="K57" s="12"/>
      <c r="L57" s="12">
        <f t="shared" si="13"/>
        <v>0.13247863247863248</v>
      </c>
      <c r="M57" s="26"/>
      <c r="N57" s="48"/>
      <c r="O57" s="48"/>
      <c r="P57" s="48"/>
      <c r="Q57" s="48"/>
      <c r="R57" s="48"/>
      <c r="S57" s="48"/>
      <c r="T57" s="48"/>
      <c r="U57" s="48"/>
    </row>
    <row r="58" spans="1:21" x14ac:dyDescent="0.25">
      <c r="A58" s="26">
        <v>9</v>
      </c>
      <c r="B58" s="26"/>
      <c r="C58" s="26">
        <f t="shared" si="12"/>
        <v>0.15811965811965811</v>
      </c>
      <c r="D58" s="12"/>
      <c r="E58" s="12"/>
      <c r="F58" s="12">
        <f t="shared" si="10"/>
        <v>0.55982905982905984</v>
      </c>
      <c r="G58" s="12"/>
      <c r="H58" s="12"/>
      <c r="I58" s="12">
        <f t="shared" si="11"/>
        <v>0.14102564102564102</v>
      </c>
      <c r="J58" s="12"/>
      <c r="K58" s="12"/>
      <c r="L58" s="12">
        <f t="shared" si="13"/>
        <v>0.14102564102564102</v>
      </c>
      <c r="M58" s="26"/>
      <c r="N58" s="48"/>
      <c r="O58" s="48"/>
      <c r="P58" s="48"/>
      <c r="Q58" s="48"/>
      <c r="R58" s="48"/>
      <c r="S58" s="48"/>
      <c r="T58" s="48"/>
      <c r="U58" s="48"/>
    </row>
    <row r="59" spans="1:21" x14ac:dyDescent="0.25">
      <c r="A59" s="26">
        <v>10</v>
      </c>
      <c r="B59" s="26"/>
      <c r="C59" s="26">
        <f t="shared" si="12"/>
        <v>0.16666666666666666</v>
      </c>
      <c r="D59" s="12"/>
      <c r="E59" s="12"/>
      <c r="F59" s="12">
        <f t="shared" si="10"/>
        <v>0.54273504273504269</v>
      </c>
      <c r="G59" s="12"/>
      <c r="H59" s="12"/>
      <c r="I59" s="12">
        <f t="shared" si="11"/>
        <v>0.14957264957264957</v>
      </c>
      <c r="J59" s="12"/>
      <c r="K59" s="12"/>
      <c r="L59" s="12">
        <f t="shared" si="13"/>
        <v>0.14957264957264957</v>
      </c>
      <c r="M59" s="26"/>
      <c r="N59" s="48"/>
      <c r="O59" s="48"/>
      <c r="P59" s="48"/>
      <c r="Q59" s="48"/>
      <c r="R59" s="48"/>
      <c r="S59" s="48"/>
      <c r="T59" s="48"/>
      <c r="U59" s="48"/>
    </row>
    <row r="60" spans="1:21" x14ac:dyDescent="0.25">
      <c r="A60" s="26">
        <v>11</v>
      </c>
      <c r="B60" s="26"/>
      <c r="C60" s="26">
        <f t="shared" si="12"/>
        <v>0.1752136752136752</v>
      </c>
      <c r="D60" s="12"/>
      <c r="E60" s="12"/>
      <c r="F60" s="12">
        <f t="shared" si="10"/>
        <v>0.52564102564102566</v>
      </c>
      <c r="G60" s="12"/>
      <c r="H60" s="12"/>
      <c r="I60" s="12">
        <f t="shared" si="11"/>
        <v>0.15811965811965811</v>
      </c>
      <c r="J60" s="12"/>
      <c r="K60" s="12"/>
      <c r="L60" s="12">
        <f t="shared" si="13"/>
        <v>0.15811965811965811</v>
      </c>
      <c r="M60" s="26"/>
      <c r="N60" s="48"/>
      <c r="O60" s="48"/>
      <c r="P60" s="48"/>
      <c r="Q60" s="48"/>
      <c r="R60" s="48"/>
      <c r="S60" s="48"/>
      <c r="T60" s="48"/>
      <c r="U60" s="48"/>
    </row>
    <row r="61" spans="1:21" x14ac:dyDescent="0.25">
      <c r="A61" s="26">
        <v>12</v>
      </c>
      <c r="B61" s="26"/>
      <c r="C61" s="26">
        <f t="shared" si="12"/>
        <v>0.18376068376068377</v>
      </c>
      <c r="D61" s="12"/>
      <c r="E61" s="12"/>
      <c r="F61" s="12">
        <f t="shared" si="10"/>
        <v>0.50854700854700852</v>
      </c>
      <c r="G61" s="12"/>
      <c r="H61" s="12"/>
      <c r="I61" s="12">
        <f t="shared" si="11"/>
        <v>0.16666666666666666</v>
      </c>
      <c r="J61" s="12"/>
      <c r="K61" s="12"/>
      <c r="L61" s="12">
        <f t="shared" si="13"/>
        <v>0.16666666666666666</v>
      </c>
      <c r="M61" s="26"/>
      <c r="N61" s="48"/>
      <c r="O61" s="48"/>
      <c r="P61" s="48"/>
      <c r="Q61" s="48"/>
      <c r="R61" s="48"/>
      <c r="S61" s="48"/>
      <c r="T61" s="48"/>
      <c r="U61" s="48"/>
    </row>
    <row r="62" spans="1:21" x14ac:dyDescent="0.25">
      <c r="A62" s="26">
        <v>13</v>
      </c>
      <c r="B62" s="26"/>
      <c r="C62" s="26">
        <f t="shared" si="12"/>
        <v>0.19230769230769232</v>
      </c>
      <c r="D62" s="12"/>
      <c r="E62" s="12"/>
      <c r="F62" s="12">
        <f t="shared" si="10"/>
        <v>0.49145299145299143</v>
      </c>
      <c r="G62" s="12"/>
      <c r="H62" s="12"/>
      <c r="I62" s="12">
        <f t="shared" si="11"/>
        <v>0.1752136752136752</v>
      </c>
      <c r="J62" s="12"/>
      <c r="K62" s="12"/>
      <c r="L62" s="12">
        <f t="shared" si="13"/>
        <v>0.1752136752136752</v>
      </c>
      <c r="M62" s="26"/>
      <c r="N62" s="48"/>
      <c r="O62" s="48"/>
      <c r="P62" s="48"/>
      <c r="Q62" s="48"/>
      <c r="R62" s="48"/>
      <c r="S62" s="48"/>
      <c r="T62" s="48"/>
      <c r="U62" s="48"/>
    </row>
    <row r="63" spans="1:21" x14ac:dyDescent="0.25">
      <c r="A63" s="26">
        <v>14</v>
      </c>
      <c r="B63" s="26"/>
      <c r="C63" s="26">
        <f t="shared" si="12"/>
        <v>0.20085470085470086</v>
      </c>
      <c r="D63" s="12"/>
      <c r="E63" s="12"/>
      <c r="F63" s="12">
        <f t="shared" si="10"/>
        <v>0.47435897435897434</v>
      </c>
      <c r="G63" s="12"/>
      <c r="H63" s="12"/>
      <c r="I63" s="12">
        <f t="shared" si="11"/>
        <v>0.18376068376068377</v>
      </c>
      <c r="J63" s="12"/>
      <c r="K63" s="12"/>
      <c r="L63" s="12">
        <f t="shared" si="13"/>
        <v>0.18376068376068377</v>
      </c>
      <c r="M63" s="26"/>
      <c r="N63" s="48"/>
      <c r="O63" s="48"/>
      <c r="P63" s="48"/>
      <c r="Q63" s="48"/>
      <c r="R63" s="48"/>
      <c r="S63" s="48"/>
      <c r="T63" s="48"/>
      <c r="U63" s="48"/>
    </row>
    <row r="64" spans="1:21" x14ac:dyDescent="0.25">
      <c r="A64" s="26">
        <v>15</v>
      </c>
      <c r="B64" s="26"/>
      <c r="C64" s="26">
        <f t="shared" si="12"/>
        <v>0.20940170940170941</v>
      </c>
      <c r="D64" s="12"/>
      <c r="E64" s="12"/>
      <c r="F64" s="12">
        <f t="shared" si="10"/>
        <v>0.45726495726495725</v>
      </c>
      <c r="G64" s="12"/>
      <c r="H64" s="12"/>
      <c r="I64" s="12">
        <f t="shared" si="11"/>
        <v>0.19230769230769232</v>
      </c>
      <c r="J64" s="12"/>
      <c r="K64" s="12"/>
      <c r="L64" s="12">
        <f t="shared" si="13"/>
        <v>0.19230769230769232</v>
      </c>
      <c r="M64" s="26"/>
      <c r="N64" s="48"/>
      <c r="O64" s="48"/>
      <c r="P64" s="48"/>
      <c r="Q64" s="48"/>
      <c r="R64" s="48"/>
      <c r="S64" s="48"/>
      <c r="T64" s="48"/>
      <c r="U64" s="48"/>
    </row>
    <row r="65" spans="1:21" x14ac:dyDescent="0.25">
      <c r="A65" s="26">
        <v>16</v>
      </c>
      <c r="B65" s="26"/>
      <c r="C65" s="26">
        <f t="shared" si="12"/>
        <v>0.21794871794871795</v>
      </c>
      <c r="D65" s="12"/>
      <c r="E65" s="12"/>
      <c r="F65" s="12">
        <f t="shared" si="10"/>
        <v>0.44017094017094016</v>
      </c>
      <c r="G65" s="12"/>
      <c r="H65" s="12"/>
      <c r="I65" s="12">
        <f t="shared" si="11"/>
        <v>0.20085470085470086</v>
      </c>
      <c r="J65" s="12"/>
      <c r="K65" s="12"/>
      <c r="L65" s="12">
        <f t="shared" si="13"/>
        <v>0.20085470085470086</v>
      </c>
      <c r="M65" s="26"/>
      <c r="N65" s="48"/>
      <c r="O65" s="48"/>
      <c r="P65" s="48"/>
      <c r="Q65" s="48"/>
      <c r="R65" s="48"/>
      <c r="S65" s="48"/>
      <c r="T65" s="48"/>
      <c r="U65" s="48"/>
    </row>
    <row r="66" spans="1:21" x14ac:dyDescent="0.25">
      <c r="A66" s="26">
        <v>17</v>
      </c>
      <c r="B66" s="26"/>
      <c r="C66" s="26">
        <f t="shared" si="12"/>
        <v>0.2264957264957265</v>
      </c>
      <c r="D66" s="12"/>
      <c r="E66" s="12"/>
      <c r="F66" s="12">
        <f t="shared" si="10"/>
        <v>0.42307692307692307</v>
      </c>
      <c r="G66" s="12"/>
      <c r="H66" s="12"/>
      <c r="I66" s="12">
        <f t="shared" si="11"/>
        <v>0.20940170940170941</v>
      </c>
      <c r="J66" s="12"/>
      <c r="K66" s="12"/>
      <c r="L66" s="12">
        <f t="shared" si="13"/>
        <v>0.20940170940170941</v>
      </c>
      <c r="M66" s="26"/>
      <c r="N66" s="48"/>
      <c r="O66" s="48"/>
      <c r="P66" s="48"/>
      <c r="Q66" s="48"/>
      <c r="R66" s="48"/>
      <c r="S66" s="48"/>
      <c r="T66" s="48"/>
      <c r="U66" s="48"/>
    </row>
    <row r="67" spans="1:21" x14ac:dyDescent="0.25">
      <c r="A67" s="26">
        <v>18</v>
      </c>
      <c r="B67" s="26"/>
      <c r="C67" s="26">
        <f t="shared" si="12"/>
        <v>0.23504273504273504</v>
      </c>
      <c r="D67" s="12"/>
      <c r="E67" s="12"/>
      <c r="F67" s="12">
        <f t="shared" si="10"/>
        <v>0.40598290598290598</v>
      </c>
      <c r="G67" s="12"/>
      <c r="H67" s="12"/>
      <c r="I67" s="12">
        <f t="shared" si="11"/>
        <v>0.21794871794871795</v>
      </c>
      <c r="J67" s="12"/>
      <c r="K67" s="12"/>
      <c r="L67" s="12">
        <f t="shared" si="13"/>
        <v>0.21794871794871795</v>
      </c>
      <c r="M67" s="26"/>
      <c r="N67" s="48"/>
      <c r="O67" s="48"/>
      <c r="P67" s="48"/>
      <c r="Q67" s="48"/>
      <c r="R67" s="48"/>
      <c r="S67" s="48"/>
      <c r="T67" s="48"/>
      <c r="U67" s="48"/>
    </row>
    <row r="68" spans="1:21" x14ac:dyDescent="0.25">
      <c r="A68" s="26">
        <v>19</v>
      </c>
      <c r="B68" s="26"/>
      <c r="C68" s="26">
        <f t="shared" si="12"/>
        <v>0.24358974358974358</v>
      </c>
      <c r="D68" s="12"/>
      <c r="E68" s="12"/>
      <c r="F68" s="12">
        <f t="shared" si="10"/>
        <v>0.3888888888888889</v>
      </c>
      <c r="G68" s="12"/>
      <c r="H68" s="12"/>
      <c r="I68" s="12">
        <f t="shared" si="11"/>
        <v>0.2264957264957265</v>
      </c>
      <c r="J68" s="12"/>
      <c r="K68" s="12"/>
      <c r="L68" s="12">
        <f t="shared" si="13"/>
        <v>0.2264957264957265</v>
      </c>
      <c r="M68" s="26"/>
      <c r="N68" s="48"/>
      <c r="O68" s="48"/>
      <c r="P68" s="48"/>
      <c r="Q68" s="48"/>
      <c r="R68" s="48"/>
      <c r="S68" s="48"/>
      <c r="T68" s="48"/>
      <c r="U68" s="48"/>
    </row>
    <row r="69" spans="1:21" x14ac:dyDescent="0.25">
      <c r="A69" s="26">
        <v>20</v>
      </c>
      <c r="B69" s="26"/>
      <c r="C69" s="26">
        <f t="shared" si="12"/>
        <v>0.25213675213675213</v>
      </c>
      <c r="D69" s="12"/>
      <c r="E69" s="12"/>
      <c r="F69" s="12">
        <f t="shared" si="10"/>
        <v>0.37179487179487181</v>
      </c>
      <c r="G69" s="12"/>
      <c r="H69" s="12"/>
      <c r="I69" s="12">
        <f t="shared" si="11"/>
        <v>0.23504273504273504</v>
      </c>
      <c r="J69" s="12"/>
      <c r="K69" s="12"/>
      <c r="L69" s="12">
        <f t="shared" si="13"/>
        <v>0.23504273504273504</v>
      </c>
      <c r="M69" s="26"/>
      <c r="N69" s="48"/>
      <c r="O69" s="48"/>
      <c r="P69" s="48"/>
      <c r="Q69" s="48"/>
      <c r="R69" s="48"/>
      <c r="S69" s="48"/>
      <c r="T69" s="48"/>
      <c r="U69" s="48"/>
    </row>
    <row r="70" spans="1:21" x14ac:dyDescent="0.25">
      <c r="A70" s="26">
        <v>21</v>
      </c>
      <c r="B70" s="26"/>
      <c r="C70" s="26">
        <f t="shared" si="12"/>
        <v>0.2606837606837607</v>
      </c>
      <c r="D70" s="12"/>
      <c r="E70" s="12"/>
      <c r="F70" s="12">
        <f t="shared" si="10"/>
        <v>0.35470085470085472</v>
      </c>
      <c r="G70" s="12"/>
      <c r="H70" s="12"/>
      <c r="I70" s="12">
        <f t="shared" si="11"/>
        <v>0.24358974358974358</v>
      </c>
      <c r="J70" s="12"/>
      <c r="K70" s="12"/>
      <c r="L70" s="12">
        <f t="shared" si="13"/>
        <v>0.24358974358974358</v>
      </c>
      <c r="M70" s="26"/>
      <c r="N70" s="48"/>
      <c r="O70" s="48"/>
      <c r="P70" s="48"/>
      <c r="Q70" s="48"/>
      <c r="R70" s="48"/>
      <c r="S70" s="48"/>
      <c r="T70" s="48"/>
      <c r="U70" s="48"/>
    </row>
    <row r="71" spans="1:21" x14ac:dyDescent="0.25">
      <c r="A71" s="26">
        <v>22</v>
      </c>
      <c r="B71" s="26"/>
      <c r="C71" s="26">
        <f t="shared" si="12"/>
        <v>0.26923076923076922</v>
      </c>
      <c r="D71" s="12"/>
      <c r="E71" s="12"/>
      <c r="F71" s="12">
        <f t="shared" si="10"/>
        <v>0.33760683760683763</v>
      </c>
      <c r="G71" s="12"/>
      <c r="H71" s="12"/>
      <c r="I71" s="12">
        <f t="shared" si="11"/>
        <v>0.25213675213675213</v>
      </c>
      <c r="J71" s="12"/>
      <c r="K71" s="12"/>
      <c r="L71" s="12">
        <f t="shared" si="13"/>
        <v>0.25213675213675213</v>
      </c>
      <c r="M71" s="26"/>
      <c r="N71" s="48"/>
      <c r="O71" s="48"/>
      <c r="P71" s="48"/>
      <c r="Q71" s="48"/>
      <c r="R71" s="48"/>
      <c r="S71" s="48"/>
      <c r="T71" s="48"/>
      <c r="U71" s="48"/>
    </row>
    <row r="72" spans="1:21" x14ac:dyDescent="0.25">
      <c r="A72" s="26">
        <v>23</v>
      </c>
      <c r="B72" s="26"/>
      <c r="C72" s="26">
        <f t="shared" si="12"/>
        <v>0.27777777777777779</v>
      </c>
      <c r="D72" s="12"/>
      <c r="E72" s="12"/>
      <c r="F72" s="12">
        <f t="shared" si="10"/>
        <v>0.32051282051282054</v>
      </c>
      <c r="G72" s="12"/>
      <c r="H72" s="12"/>
      <c r="I72" s="12">
        <f t="shared" si="11"/>
        <v>0.2606837606837607</v>
      </c>
      <c r="J72" s="12"/>
      <c r="K72" s="12"/>
      <c r="L72" s="12">
        <f t="shared" si="13"/>
        <v>0.2606837606837607</v>
      </c>
      <c r="M72" s="26"/>
      <c r="N72" s="48"/>
      <c r="O72" s="48"/>
      <c r="P72" s="48"/>
      <c r="Q72" s="48"/>
      <c r="R72" s="48"/>
      <c r="S72" s="48"/>
      <c r="T72" s="48"/>
      <c r="U72" s="48"/>
    </row>
    <row r="73" spans="1:21" x14ac:dyDescent="0.25">
      <c r="A73" s="26">
        <v>24</v>
      </c>
      <c r="B73" s="26"/>
      <c r="C73" s="26">
        <f t="shared" si="12"/>
        <v>0.28632478632478631</v>
      </c>
      <c r="D73" s="12"/>
      <c r="E73" s="12"/>
      <c r="F73" s="12">
        <f t="shared" si="10"/>
        <v>0.3034188034188034</v>
      </c>
      <c r="G73" s="12"/>
      <c r="H73" s="12"/>
      <c r="I73" s="12">
        <f t="shared" si="11"/>
        <v>0.26923076923076922</v>
      </c>
      <c r="J73" s="12"/>
      <c r="K73" s="12"/>
      <c r="L73" s="12">
        <f t="shared" si="13"/>
        <v>0.26923076923076922</v>
      </c>
      <c r="M73" s="26"/>
      <c r="N73" s="48"/>
      <c r="O73" s="48"/>
      <c r="P73" s="48"/>
      <c r="Q73" s="48"/>
      <c r="R73" s="48"/>
      <c r="S73" s="48"/>
      <c r="T73" s="48"/>
      <c r="U73" s="48"/>
    </row>
    <row r="74" spans="1:21" x14ac:dyDescent="0.25">
      <c r="A74" s="26">
        <v>25</v>
      </c>
      <c r="B74" s="26"/>
      <c r="C74" s="26">
        <f t="shared" si="12"/>
        <v>0.29487179487179488</v>
      </c>
      <c r="D74" s="12"/>
      <c r="E74" s="12"/>
      <c r="F74" s="12">
        <f t="shared" si="10"/>
        <v>0.28632478632478631</v>
      </c>
      <c r="G74" s="12"/>
      <c r="H74" s="12"/>
      <c r="I74" s="12">
        <f t="shared" si="11"/>
        <v>0.27777777777777779</v>
      </c>
      <c r="J74" s="12"/>
      <c r="K74" s="12"/>
      <c r="L74" s="12">
        <f t="shared" si="13"/>
        <v>0.27777777777777779</v>
      </c>
      <c r="M74" s="26"/>
      <c r="N74" s="48"/>
      <c r="O74" s="48"/>
      <c r="P74" s="48"/>
      <c r="Q74" s="48"/>
      <c r="R74" s="48"/>
      <c r="S74" s="48"/>
      <c r="T74" s="48"/>
      <c r="U74" s="48"/>
    </row>
    <row r="75" spans="1:21" x14ac:dyDescent="0.25">
      <c r="A75" s="26">
        <v>26</v>
      </c>
      <c r="B75" s="26"/>
      <c r="C75" s="26">
        <f t="shared" si="12"/>
        <v>0.3034188034188034</v>
      </c>
      <c r="D75" s="12"/>
      <c r="E75" s="12"/>
      <c r="F75" s="12">
        <f t="shared" si="10"/>
        <v>0.26923076923076922</v>
      </c>
      <c r="G75" s="12"/>
      <c r="H75" s="12"/>
      <c r="I75" s="12">
        <f t="shared" si="11"/>
        <v>0.28632478632478631</v>
      </c>
      <c r="J75" s="12"/>
      <c r="K75" s="12"/>
      <c r="L75" s="12">
        <f t="shared" si="13"/>
        <v>0.28632478632478631</v>
      </c>
      <c r="M75" s="26"/>
      <c r="N75" s="48"/>
      <c r="O75" s="48"/>
      <c r="P75" s="48"/>
      <c r="Q75" s="48"/>
      <c r="R75" s="48"/>
      <c r="S75" s="48"/>
      <c r="T75" s="48"/>
      <c r="U75" s="48"/>
    </row>
    <row r="76" spans="1:21" x14ac:dyDescent="0.25">
      <c r="A76" s="26">
        <v>27</v>
      </c>
      <c r="B76" s="26"/>
      <c r="C76" s="26">
        <f t="shared" si="12"/>
        <v>0.31196581196581197</v>
      </c>
      <c r="D76" s="12"/>
      <c r="E76" s="12"/>
      <c r="F76" s="12">
        <f t="shared" si="10"/>
        <v>0.25213675213675213</v>
      </c>
      <c r="G76" s="12"/>
      <c r="H76" s="12"/>
      <c r="I76" s="12">
        <f t="shared" si="11"/>
        <v>0.29487179487179488</v>
      </c>
      <c r="J76" s="12"/>
      <c r="K76" s="12"/>
      <c r="L76" s="12">
        <f t="shared" si="13"/>
        <v>0.29487179487179488</v>
      </c>
      <c r="M76" s="26"/>
      <c r="N76" s="48"/>
      <c r="O76" s="48"/>
      <c r="P76" s="48"/>
      <c r="Q76" s="48"/>
      <c r="R76" s="48"/>
      <c r="S76" s="48"/>
      <c r="T76" s="48"/>
      <c r="U76" s="48"/>
    </row>
    <row r="77" spans="1:21" x14ac:dyDescent="0.25">
      <c r="A77" s="26">
        <v>28</v>
      </c>
      <c r="B77" s="26"/>
      <c r="C77" s="26">
        <f t="shared" si="12"/>
        <v>0.32051282051282054</v>
      </c>
      <c r="D77" s="12"/>
      <c r="E77" s="12"/>
      <c r="F77" s="12">
        <f t="shared" si="10"/>
        <v>0.23504273504273504</v>
      </c>
      <c r="G77" s="12"/>
      <c r="H77" s="12"/>
      <c r="I77" s="12">
        <f t="shared" si="11"/>
        <v>0.3034188034188034</v>
      </c>
      <c r="J77" s="12"/>
      <c r="K77" s="12"/>
      <c r="L77" s="12">
        <f t="shared" si="13"/>
        <v>0.3034188034188034</v>
      </c>
      <c r="M77" s="26"/>
      <c r="N77" s="48"/>
      <c r="O77" s="48"/>
      <c r="P77" s="48"/>
      <c r="Q77" s="48"/>
      <c r="R77" s="48"/>
      <c r="S77" s="48"/>
      <c r="T77" s="48"/>
      <c r="U77" s="48"/>
    </row>
    <row r="78" spans="1:21" x14ac:dyDescent="0.25">
      <c r="A78" s="26">
        <v>29</v>
      </c>
      <c r="B78" s="26"/>
      <c r="C78" s="26">
        <f t="shared" si="12"/>
        <v>0.32905982905982906</v>
      </c>
      <c r="D78" s="12"/>
      <c r="E78" s="12"/>
      <c r="F78" s="12">
        <f t="shared" si="10"/>
        <v>0.21794871794871795</v>
      </c>
      <c r="G78" s="12"/>
      <c r="H78" s="12"/>
      <c r="I78" s="12">
        <f t="shared" si="11"/>
        <v>0.31196581196581197</v>
      </c>
      <c r="J78" s="12"/>
      <c r="K78" s="12"/>
      <c r="L78" s="12">
        <f t="shared" si="13"/>
        <v>0.31196581196581197</v>
      </c>
      <c r="M78" s="26"/>
      <c r="N78" s="48"/>
      <c r="O78" s="48"/>
      <c r="P78" s="48"/>
      <c r="Q78" s="48"/>
      <c r="R78" s="48"/>
      <c r="S78" s="48"/>
      <c r="T78" s="48"/>
      <c r="U78" s="48"/>
    </row>
    <row r="79" spans="1:21" x14ac:dyDescent="0.25">
      <c r="A79" s="24">
        <v>30</v>
      </c>
      <c r="B79" s="24"/>
      <c r="C79" s="24">
        <f t="shared" si="12"/>
        <v>0.33760683760683763</v>
      </c>
      <c r="D79" s="25"/>
      <c r="E79" s="25"/>
      <c r="F79" s="25">
        <f t="shared" si="10"/>
        <v>0.20085470085470086</v>
      </c>
      <c r="G79" s="25"/>
      <c r="H79" s="25"/>
      <c r="I79" s="25">
        <f t="shared" si="11"/>
        <v>0.32051282051282054</v>
      </c>
      <c r="J79" s="25"/>
      <c r="K79" s="25"/>
      <c r="L79" s="25">
        <f t="shared" si="13"/>
        <v>0.32051282051282054</v>
      </c>
      <c r="M79" s="24"/>
      <c r="N79" s="48"/>
      <c r="O79" s="48"/>
      <c r="P79" s="48"/>
      <c r="Q79" s="48"/>
      <c r="R79" s="48"/>
      <c r="S79" s="48"/>
      <c r="T79" s="48"/>
      <c r="U79" s="48"/>
    </row>
    <row r="80" spans="1:21" x14ac:dyDescent="0.25">
      <c r="A80" s="26">
        <v>31</v>
      </c>
      <c r="B80" s="26"/>
      <c r="C80" s="26">
        <f t="shared" si="12"/>
        <v>0.34615384615384615</v>
      </c>
      <c r="D80" s="12"/>
      <c r="E80" s="12"/>
      <c r="F80" s="12">
        <f t="shared" si="10"/>
        <v>0.18376068376068377</v>
      </c>
      <c r="G80" s="12"/>
      <c r="H80" s="12"/>
      <c r="I80" s="12">
        <f t="shared" si="11"/>
        <v>0.32905982905982906</v>
      </c>
      <c r="J80" s="12"/>
      <c r="K80" s="12"/>
      <c r="L80" s="12">
        <f t="shared" si="13"/>
        <v>0.32905982905982906</v>
      </c>
      <c r="M80" s="26"/>
      <c r="N80" s="48"/>
      <c r="O80" s="48"/>
      <c r="P80" s="48"/>
      <c r="Q80" s="48"/>
      <c r="R80" s="48"/>
      <c r="S80" s="48"/>
      <c r="T80" s="48"/>
      <c r="U80" s="48"/>
    </row>
    <row r="81" spans="1:21" x14ac:dyDescent="0.25">
      <c r="A81" s="26">
        <v>32</v>
      </c>
      <c r="B81" s="26"/>
      <c r="C81" s="26">
        <f t="shared" si="12"/>
        <v>0.35470085470085472</v>
      </c>
      <c r="D81" s="12"/>
      <c r="E81" s="12"/>
      <c r="F81" s="12">
        <f t="shared" si="10"/>
        <v>0.16666666666666666</v>
      </c>
      <c r="G81" s="12"/>
      <c r="H81" s="12"/>
      <c r="I81" s="12">
        <f t="shared" si="11"/>
        <v>0.33760683760683763</v>
      </c>
      <c r="J81" s="12"/>
      <c r="K81" s="12"/>
      <c r="L81" s="12">
        <f t="shared" si="13"/>
        <v>0.33760683760683763</v>
      </c>
      <c r="M81" s="26"/>
      <c r="N81" s="48"/>
      <c r="O81" s="48"/>
      <c r="P81" s="48"/>
      <c r="Q81" s="48"/>
      <c r="R81" s="48"/>
      <c r="S81" s="48"/>
      <c r="T81" s="48"/>
      <c r="U81" s="48"/>
    </row>
    <row r="82" spans="1:21" x14ac:dyDescent="0.25">
      <c r="A82" s="26">
        <v>33</v>
      </c>
      <c r="B82" s="26"/>
      <c r="C82" s="26">
        <f t="shared" si="12"/>
        <v>0.36324786324786323</v>
      </c>
      <c r="D82" s="12"/>
      <c r="E82" s="12"/>
      <c r="F82" s="12">
        <f t="shared" si="10"/>
        <v>0.14957264957264957</v>
      </c>
      <c r="G82" s="12"/>
      <c r="H82" s="12"/>
      <c r="I82" s="12">
        <f t="shared" si="11"/>
        <v>0.34615384615384615</v>
      </c>
      <c r="J82" s="12"/>
      <c r="K82" s="12"/>
      <c r="L82" s="12">
        <f t="shared" si="13"/>
        <v>0.34615384615384615</v>
      </c>
      <c r="M82" s="26"/>
      <c r="N82" s="48"/>
      <c r="O82" s="48"/>
      <c r="P82" s="48"/>
      <c r="Q82" s="48"/>
      <c r="R82" s="48"/>
      <c r="S82" s="48"/>
      <c r="T82" s="48"/>
      <c r="U82" s="48"/>
    </row>
    <row r="83" spans="1:21" x14ac:dyDescent="0.25">
      <c r="A83" s="26">
        <v>34</v>
      </c>
      <c r="B83" s="26"/>
      <c r="C83" s="26">
        <f t="shared" si="12"/>
        <v>0.37179487179487181</v>
      </c>
      <c r="D83" s="12"/>
      <c r="E83" s="12"/>
      <c r="F83" s="12">
        <f t="shared" si="10"/>
        <v>0.13247863247863248</v>
      </c>
      <c r="G83" s="12"/>
      <c r="H83" s="12"/>
      <c r="I83" s="12">
        <f t="shared" si="11"/>
        <v>0.35470085470085472</v>
      </c>
      <c r="J83" s="12"/>
      <c r="K83" s="12"/>
      <c r="L83" s="12">
        <f t="shared" si="13"/>
        <v>0.35470085470085472</v>
      </c>
      <c r="M83" s="26"/>
      <c r="N83" s="48"/>
      <c r="O83" s="48"/>
      <c r="P83" s="48"/>
      <c r="Q83" s="48"/>
      <c r="R83" s="48"/>
      <c r="S83" s="48"/>
      <c r="T83" s="48"/>
      <c r="U83" s="48"/>
    </row>
    <row r="84" spans="1:21" x14ac:dyDescent="0.25">
      <c r="A84" s="26">
        <v>35</v>
      </c>
      <c r="B84" s="26"/>
      <c r="C84" s="26">
        <f t="shared" si="12"/>
        <v>0.38034188034188032</v>
      </c>
      <c r="D84" s="12"/>
      <c r="E84" s="12"/>
      <c r="F84" s="12">
        <f t="shared" si="10"/>
        <v>0.11538461538461539</v>
      </c>
      <c r="G84" s="12"/>
      <c r="H84" s="12"/>
      <c r="I84" s="12">
        <f t="shared" si="11"/>
        <v>0.36324786324786323</v>
      </c>
      <c r="J84" s="12"/>
      <c r="K84" s="12"/>
      <c r="L84" s="12">
        <f t="shared" si="13"/>
        <v>0.36324786324786323</v>
      </c>
      <c r="M84" s="26"/>
      <c r="N84" s="48"/>
      <c r="O84" s="48"/>
      <c r="P84" s="48"/>
      <c r="Q84" s="48"/>
      <c r="R84" s="48"/>
      <c r="S84" s="48"/>
      <c r="T84" s="48"/>
      <c r="U84" s="48"/>
    </row>
    <row r="85" spans="1:21" x14ac:dyDescent="0.25">
      <c r="A85" s="26">
        <v>36</v>
      </c>
      <c r="B85" s="26"/>
      <c r="C85" s="26">
        <f t="shared" si="12"/>
        <v>0.3888888888888889</v>
      </c>
      <c r="D85" s="12"/>
      <c r="E85" s="12"/>
      <c r="F85" s="12">
        <f t="shared" si="10"/>
        <v>9.8290598290598288E-2</v>
      </c>
      <c r="G85" s="12"/>
      <c r="H85" s="12"/>
      <c r="I85" s="12">
        <f t="shared" si="11"/>
        <v>0.37179487179487181</v>
      </c>
      <c r="J85" s="12"/>
      <c r="K85" s="12"/>
      <c r="L85" s="12">
        <f t="shared" si="13"/>
        <v>0.37179487179487181</v>
      </c>
      <c r="M85" s="26"/>
      <c r="N85" s="48"/>
      <c r="O85" s="48"/>
      <c r="P85" s="48"/>
      <c r="Q85" s="48"/>
      <c r="R85" s="48"/>
      <c r="S85" s="48"/>
      <c r="T85" s="48"/>
      <c r="U85" s="48"/>
    </row>
    <row r="86" spans="1:21" x14ac:dyDescent="0.25">
      <c r="A86" s="26">
        <v>37</v>
      </c>
      <c r="B86" s="26"/>
      <c r="C86" s="26">
        <f t="shared" si="12"/>
        <v>0.39743589743589741</v>
      </c>
      <c r="D86" s="12"/>
      <c r="E86" s="12"/>
      <c r="F86" s="12">
        <f t="shared" si="10"/>
        <v>8.11965811965812E-2</v>
      </c>
      <c r="G86" s="12"/>
      <c r="H86" s="12"/>
      <c r="I86" s="12">
        <f t="shared" si="11"/>
        <v>0.38034188034188032</v>
      </c>
      <c r="J86" s="12"/>
      <c r="K86" s="12"/>
      <c r="L86" s="12">
        <f t="shared" si="13"/>
        <v>0.38034188034188032</v>
      </c>
      <c r="M86" s="26"/>
      <c r="N86" s="48"/>
      <c r="O86" s="48"/>
      <c r="P86" s="48"/>
      <c r="Q86" s="48"/>
      <c r="R86" s="48"/>
      <c r="S86" s="48"/>
      <c r="T86" s="48"/>
      <c r="U86" s="48"/>
    </row>
    <row r="87" spans="1:21" x14ac:dyDescent="0.25">
      <c r="A87" s="26">
        <v>38</v>
      </c>
      <c r="B87" s="26"/>
      <c r="C87" s="26">
        <f t="shared" si="12"/>
        <v>0.40598290598290598</v>
      </c>
      <c r="D87" s="12"/>
      <c r="E87" s="12"/>
      <c r="F87" s="12">
        <f t="shared" si="10"/>
        <v>6.4102564102564097E-2</v>
      </c>
      <c r="G87" s="12"/>
      <c r="H87" s="12"/>
      <c r="I87" s="12">
        <f t="shared" si="11"/>
        <v>0.3888888888888889</v>
      </c>
      <c r="J87" s="12"/>
      <c r="K87" s="12"/>
      <c r="L87" s="12">
        <f t="shared" si="13"/>
        <v>0.3888888888888889</v>
      </c>
      <c r="M87" s="26"/>
      <c r="N87" s="48"/>
      <c r="O87" s="48"/>
      <c r="P87" s="48"/>
      <c r="Q87" s="48"/>
      <c r="R87" s="48"/>
      <c r="S87" s="48"/>
      <c r="T87" s="48"/>
      <c r="U87" s="48"/>
    </row>
    <row r="88" spans="1:21" x14ac:dyDescent="0.25">
      <c r="A88" s="26">
        <v>39</v>
      </c>
      <c r="B88" s="26"/>
      <c r="C88" s="26">
        <f t="shared" si="12"/>
        <v>0.41452991452991456</v>
      </c>
      <c r="D88" s="12"/>
      <c r="E88" s="12"/>
      <c r="F88" s="12">
        <f t="shared" si="10"/>
        <v>4.7008547008547008E-2</v>
      </c>
      <c r="G88" s="12"/>
      <c r="H88" s="12"/>
      <c r="I88" s="12">
        <f t="shared" si="11"/>
        <v>0.39743589743589741</v>
      </c>
      <c r="J88" s="12"/>
      <c r="K88" s="12"/>
      <c r="L88" s="12">
        <f t="shared" si="13"/>
        <v>0.39743589743589741</v>
      </c>
      <c r="M88" s="26"/>
      <c r="N88" s="48"/>
      <c r="O88" s="48"/>
      <c r="P88" s="48"/>
      <c r="Q88" s="48"/>
      <c r="R88" s="48"/>
      <c r="S88" s="48"/>
      <c r="T88" s="48"/>
      <c r="U88" s="48"/>
    </row>
    <row r="89" spans="1:21" x14ac:dyDescent="0.25">
      <c r="A89" s="26">
        <v>40</v>
      </c>
      <c r="B89" s="26"/>
      <c r="C89" s="26">
        <f t="shared" si="12"/>
        <v>0.42307692307692307</v>
      </c>
      <c r="D89" s="12"/>
      <c r="E89" s="12"/>
      <c r="F89" s="12">
        <f t="shared" si="10"/>
        <v>2.9914529914529916E-2</v>
      </c>
      <c r="G89" s="12"/>
      <c r="H89" s="12"/>
      <c r="I89" s="12">
        <f t="shared" si="11"/>
        <v>0.40598290598290598</v>
      </c>
      <c r="J89" s="12"/>
      <c r="K89" s="12"/>
      <c r="L89" s="12">
        <f t="shared" si="13"/>
        <v>0.40598290598290598</v>
      </c>
      <c r="M89" s="26"/>
      <c r="N89" s="48"/>
      <c r="O89" s="48"/>
      <c r="P89" s="48"/>
      <c r="Q89" s="48"/>
      <c r="R89" s="48"/>
      <c r="S89" s="48"/>
      <c r="T89" s="48"/>
      <c r="U89" s="48"/>
    </row>
    <row r="90" spans="1:21" x14ac:dyDescent="0.25">
      <c r="A90" s="26">
        <v>41</v>
      </c>
      <c r="B90" s="26"/>
      <c r="C90" s="26">
        <f t="shared" si="12"/>
        <v>0.43162393162393164</v>
      </c>
      <c r="D90" s="12"/>
      <c r="E90" s="12"/>
      <c r="F90" s="12">
        <f t="shared" si="10"/>
        <v>1.282051282051282E-2</v>
      </c>
      <c r="G90" s="12"/>
      <c r="H90" s="12"/>
      <c r="I90" s="12">
        <f t="shared" si="11"/>
        <v>0.41452991452991456</v>
      </c>
      <c r="J90" s="12"/>
      <c r="K90" s="12"/>
      <c r="L90" s="12">
        <f t="shared" si="13"/>
        <v>0.41452991452991456</v>
      </c>
      <c r="M90" s="26"/>
      <c r="N90" s="48"/>
      <c r="O90" s="48"/>
      <c r="P90" s="48"/>
      <c r="Q90" s="48"/>
      <c r="R90" s="48"/>
      <c r="S90" s="48"/>
      <c r="T90" s="48"/>
      <c r="U90" s="48"/>
    </row>
    <row r="91" spans="1:21" x14ac:dyDescent="0.25">
      <c r="A91" s="85" t="s">
        <v>101</v>
      </c>
      <c r="B91" s="62"/>
      <c r="C91" s="86"/>
      <c r="D91" s="87"/>
      <c r="E91" s="87"/>
      <c r="F91" s="87"/>
      <c r="G91" s="87"/>
      <c r="H91" s="87"/>
      <c r="I91" s="87"/>
      <c r="J91" s="87"/>
      <c r="K91" s="87"/>
      <c r="L91" s="87"/>
      <c r="M91" s="88"/>
      <c r="N91" s="48"/>
      <c r="O91" s="48"/>
      <c r="P91" s="48"/>
      <c r="Q91" s="48"/>
      <c r="R91" s="48"/>
      <c r="S91" s="48"/>
      <c r="T91" s="48"/>
      <c r="U91" s="48"/>
    </row>
    <row r="92" spans="1:21" x14ac:dyDescent="0.25">
      <c r="A92" s="26">
        <v>1</v>
      </c>
      <c r="B92" s="26"/>
      <c r="C92" s="26">
        <f>$C$6*C50</f>
        <v>322.80769230769232</v>
      </c>
      <c r="D92" s="26"/>
      <c r="E92" s="26"/>
      <c r="F92" s="12">
        <f>$F$6*F50</f>
        <v>2458.2350427350425</v>
      </c>
      <c r="G92" s="12"/>
      <c r="H92" s="12"/>
      <c r="I92" s="12">
        <f>$I$6*I50</f>
        <v>392.52564102564105</v>
      </c>
      <c r="J92" s="12"/>
      <c r="K92" s="12"/>
      <c r="L92" s="12">
        <f>$L$6*L50</f>
        <v>396.81196581196582</v>
      </c>
      <c r="M92" s="12"/>
      <c r="N92" s="48"/>
      <c r="O92" s="48"/>
      <c r="P92" s="48"/>
      <c r="Q92" s="48"/>
      <c r="R92" s="48"/>
      <c r="S92" s="48"/>
      <c r="T92" s="48"/>
      <c r="U92" s="48"/>
    </row>
    <row r="93" spans="1:21" x14ac:dyDescent="0.25">
      <c r="A93" s="26">
        <v>2</v>
      </c>
      <c r="B93" s="26"/>
      <c r="C93" s="26">
        <f t="shared" ref="C93:C132" si="14">$C$6*C51</f>
        <v>353.55128205128204</v>
      </c>
      <c r="D93" s="26"/>
      <c r="E93" s="26"/>
      <c r="F93" s="12">
        <f t="shared" ref="F93:F132" si="15">$F$6*F51</f>
        <v>2397.9102564102564</v>
      </c>
      <c r="G93" s="12"/>
      <c r="H93" s="12"/>
      <c r="I93" s="12">
        <f t="shared" ref="I93:I132" si="16">$I$6*I51</f>
        <v>438.70512820512823</v>
      </c>
      <c r="J93" s="12"/>
      <c r="K93" s="12"/>
      <c r="L93" s="12">
        <f t="shared" ref="L93:L132" si="17">$L$6*L51</f>
        <v>443.4957264957265</v>
      </c>
      <c r="M93" s="12"/>
      <c r="N93" s="48"/>
      <c r="O93" s="48"/>
      <c r="P93" s="48"/>
      <c r="Q93" s="48"/>
      <c r="R93" s="48"/>
      <c r="S93" s="48"/>
      <c r="T93" s="48"/>
      <c r="U93" s="48"/>
    </row>
    <row r="94" spans="1:21" x14ac:dyDescent="0.25">
      <c r="A94" s="26">
        <v>3</v>
      </c>
      <c r="B94" s="26"/>
      <c r="C94" s="26">
        <f t="shared" si="14"/>
        <v>384.29487179487177</v>
      </c>
      <c r="D94" s="26"/>
      <c r="E94" s="26"/>
      <c r="F94" s="12">
        <f t="shared" si="15"/>
        <v>2337.5854700854702</v>
      </c>
      <c r="G94" s="12"/>
      <c r="H94" s="12"/>
      <c r="I94" s="12">
        <f t="shared" si="16"/>
        <v>484.88461538461536</v>
      </c>
      <c r="J94" s="12"/>
      <c r="K94" s="12"/>
      <c r="L94" s="12">
        <f t="shared" si="17"/>
        <v>490.17948717948718</v>
      </c>
      <c r="M94" s="12"/>
      <c r="N94" s="48"/>
      <c r="O94" s="48"/>
      <c r="P94" s="48"/>
      <c r="Q94" s="48"/>
      <c r="R94" s="48"/>
      <c r="S94" s="48"/>
      <c r="T94" s="48"/>
      <c r="U94" s="48"/>
    </row>
    <row r="95" spans="1:21" x14ac:dyDescent="0.25">
      <c r="A95" s="26">
        <v>4</v>
      </c>
      <c r="B95" s="26"/>
      <c r="C95" s="26">
        <f t="shared" si="14"/>
        <v>415.03846153846155</v>
      </c>
      <c r="D95" s="26"/>
      <c r="E95" s="26"/>
      <c r="F95" s="12">
        <f t="shared" si="15"/>
        <v>2277.2606837606841</v>
      </c>
      <c r="G95" s="12"/>
      <c r="H95" s="12"/>
      <c r="I95" s="12">
        <f t="shared" si="16"/>
        <v>531.06410256410254</v>
      </c>
      <c r="J95" s="12"/>
      <c r="K95" s="12"/>
      <c r="L95" s="12">
        <f t="shared" si="17"/>
        <v>536.86324786324781</v>
      </c>
      <c r="M95" s="12"/>
      <c r="N95" s="48"/>
      <c r="O95" s="48"/>
      <c r="P95" s="48"/>
      <c r="Q95" s="48"/>
      <c r="R95" s="48"/>
      <c r="S95" s="48"/>
      <c r="T95" s="48"/>
      <c r="U95" s="48"/>
    </row>
    <row r="96" spans="1:21" x14ac:dyDescent="0.25">
      <c r="A96" s="26">
        <v>5</v>
      </c>
      <c r="B96" s="26"/>
      <c r="C96" s="26">
        <f>$C$6*C54</f>
        <v>445.78205128205127</v>
      </c>
      <c r="D96" s="26"/>
      <c r="E96" s="26"/>
      <c r="F96" s="12">
        <f t="shared" si="15"/>
        <v>2216.9358974358975</v>
      </c>
      <c r="G96" s="12"/>
      <c r="H96" s="12"/>
      <c r="I96" s="12">
        <f t="shared" si="16"/>
        <v>577.24358974358972</v>
      </c>
      <c r="J96" s="12"/>
      <c r="K96" s="12"/>
      <c r="L96" s="12">
        <f t="shared" si="17"/>
        <v>583.54700854700855</v>
      </c>
      <c r="M96" s="12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26">
        <v>6</v>
      </c>
      <c r="B97" s="26"/>
      <c r="C97" s="26">
        <f t="shared" si="14"/>
        <v>476.52564102564105</v>
      </c>
      <c r="D97" s="26"/>
      <c r="E97" s="26"/>
      <c r="F97" s="12">
        <f t="shared" si="15"/>
        <v>2156.6111111111113</v>
      </c>
      <c r="G97" s="12"/>
      <c r="H97" s="12"/>
      <c r="I97" s="12">
        <f t="shared" si="16"/>
        <v>623.42307692307691</v>
      </c>
      <c r="J97" s="12"/>
      <c r="K97" s="12"/>
      <c r="L97" s="12">
        <f t="shared" si="17"/>
        <v>630.23076923076928</v>
      </c>
      <c r="M97" s="12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26">
        <v>7</v>
      </c>
      <c r="B98" s="26"/>
      <c r="C98" s="26">
        <f t="shared" si="14"/>
        <v>507.26923076923077</v>
      </c>
      <c r="D98" s="26"/>
      <c r="E98" s="26"/>
      <c r="F98" s="12">
        <f t="shared" si="15"/>
        <v>2096.2863247863247</v>
      </c>
      <c r="G98" s="12"/>
      <c r="H98" s="12"/>
      <c r="I98" s="12">
        <f t="shared" si="16"/>
        <v>669.60256410256409</v>
      </c>
      <c r="J98" s="12"/>
      <c r="K98" s="12"/>
      <c r="L98" s="12">
        <f t="shared" si="17"/>
        <v>676.91452991452991</v>
      </c>
      <c r="M98" s="12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26">
        <v>8</v>
      </c>
      <c r="B99" s="26"/>
      <c r="C99" s="26">
        <f t="shared" si="14"/>
        <v>538.01282051282055</v>
      </c>
      <c r="D99" s="26"/>
      <c r="E99" s="26"/>
      <c r="F99" s="12">
        <f t="shared" si="15"/>
        <v>2035.9615384615383</v>
      </c>
      <c r="G99" s="12"/>
      <c r="H99" s="12"/>
      <c r="I99" s="12">
        <f t="shared" si="16"/>
        <v>715.78205128205127</v>
      </c>
      <c r="J99" s="12"/>
      <c r="K99" s="12"/>
      <c r="L99" s="12">
        <f t="shared" si="17"/>
        <v>723.59829059829065</v>
      </c>
      <c r="M99" s="12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26">
        <v>9</v>
      </c>
      <c r="B100" s="26"/>
      <c r="C100" s="26">
        <f t="shared" si="14"/>
        <v>568.75641025641028</v>
      </c>
      <c r="D100" s="26"/>
      <c r="E100" s="26"/>
      <c r="F100" s="12">
        <f t="shared" si="15"/>
        <v>1975.6367521367522</v>
      </c>
      <c r="G100" s="12"/>
      <c r="H100" s="12"/>
      <c r="I100" s="12">
        <f t="shared" si="16"/>
        <v>761.96153846153845</v>
      </c>
      <c r="J100" s="12"/>
      <c r="K100" s="12"/>
      <c r="L100" s="12">
        <f t="shared" si="17"/>
        <v>770.28205128205127</v>
      </c>
      <c r="M100" s="12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26">
        <v>10</v>
      </c>
      <c r="B101" s="26"/>
      <c r="C101" s="26">
        <f t="shared" si="14"/>
        <v>599.5</v>
      </c>
      <c r="D101" s="26"/>
      <c r="E101" s="26"/>
      <c r="F101" s="12">
        <f t="shared" si="15"/>
        <v>1915.3119658119656</v>
      </c>
      <c r="G101" s="12"/>
      <c r="H101" s="12"/>
      <c r="I101" s="12">
        <f t="shared" si="16"/>
        <v>808.14102564102564</v>
      </c>
      <c r="J101" s="12"/>
      <c r="K101" s="12"/>
      <c r="L101" s="12">
        <f t="shared" si="17"/>
        <v>816.96581196581189</v>
      </c>
      <c r="M101" s="12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26">
        <v>11</v>
      </c>
      <c r="B102" s="26"/>
      <c r="C102" s="26">
        <f t="shared" si="14"/>
        <v>630.24358974358972</v>
      </c>
      <c r="D102" s="26"/>
      <c r="E102" s="26"/>
      <c r="F102" s="12">
        <f t="shared" si="15"/>
        <v>1854.9871794871794</v>
      </c>
      <c r="G102" s="12"/>
      <c r="H102" s="12"/>
      <c r="I102" s="12">
        <f t="shared" si="16"/>
        <v>854.32051282051282</v>
      </c>
      <c r="J102" s="12"/>
      <c r="K102" s="12"/>
      <c r="L102" s="12">
        <f t="shared" si="17"/>
        <v>863.64957264957263</v>
      </c>
      <c r="M102" s="12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26">
        <v>12</v>
      </c>
      <c r="B103" s="26"/>
      <c r="C103" s="26">
        <f t="shared" si="14"/>
        <v>660.98717948717956</v>
      </c>
      <c r="D103" s="26"/>
      <c r="E103" s="26"/>
      <c r="F103" s="12">
        <f t="shared" si="15"/>
        <v>1794.6623931623931</v>
      </c>
      <c r="G103" s="12"/>
      <c r="H103" s="12"/>
      <c r="I103" s="12">
        <f t="shared" si="16"/>
        <v>900.5</v>
      </c>
      <c r="J103" s="12"/>
      <c r="K103" s="12"/>
      <c r="L103" s="12">
        <f t="shared" si="17"/>
        <v>910.33333333333326</v>
      </c>
      <c r="M103" s="12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26">
        <v>13</v>
      </c>
      <c r="B104" s="26"/>
      <c r="C104" s="26">
        <f t="shared" si="14"/>
        <v>691.73076923076928</v>
      </c>
      <c r="D104" s="26"/>
      <c r="E104" s="26"/>
      <c r="F104" s="12">
        <f t="shared" si="15"/>
        <v>1734.3376068376067</v>
      </c>
      <c r="G104" s="12"/>
      <c r="H104" s="12"/>
      <c r="I104" s="12">
        <f t="shared" si="16"/>
        <v>946.67948717948707</v>
      </c>
      <c r="J104" s="12"/>
      <c r="K104" s="12"/>
      <c r="L104" s="12">
        <f t="shared" si="17"/>
        <v>957.017094017094</v>
      </c>
      <c r="M104" s="12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26">
        <v>14</v>
      </c>
      <c r="B105" s="26"/>
      <c r="C105" s="26">
        <f t="shared" si="14"/>
        <v>722.47435897435901</v>
      </c>
      <c r="D105" s="26"/>
      <c r="E105" s="26"/>
      <c r="F105" s="12">
        <f t="shared" si="15"/>
        <v>1674.0128205128206</v>
      </c>
      <c r="G105" s="12"/>
      <c r="H105" s="12"/>
      <c r="I105" s="12">
        <f t="shared" si="16"/>
        <v>992.85897435897448</v>
      </c>
      <c r="J105" s="12"/>
      <c r="K105" s="12"/>
      <c r="L105" s="12">
        <f t="shared" si="17"/>
        <v>1003.7008547008547</v>
      </c>
      <c r="M105" s="12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26">
        <v>15</v>
      </c>
      <c r="B106" s="26"/>
      <c r="C106" s="26">
        <f t="shared" si="14"/>
        <v>753.21794871794873</v>
      </c>
      <c r="D106" s="26"/>
      <c r="E106" s="26"/>
      <c r="F106" s="12">
        <f t="shared" si="15"/>
        <v>1613.6880341880342</v>
      </c>
      <c r="G106" s="12"/>
      <c r="H106" s="12"/>
      <c r="I106" s="12">
        <f t="shared" si="16"/>
        <v>1039.0384615384617</v>
      </c>
      <c r="J106" s="12"/>
      <c r="K106" s="12"/>
      <c r="L106" s="12">
        <f t="shared" si="17"/>
        <v>1050.3846153846155</v>
      </c>
      <c r="M106" s="12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26">
        <v>16</v>
      </c>
      <c r="B107" s="26"/>
      <c r="C107" s="26">
        <f t="shared" si="14"/>
        <v>783.96153846153845</v>
      </c>
      <c r="D107" s="26"/>
      <c r="E107" s="26"/>
      <c r="F107" s="12">
        <f t="shared" si="15"/>
        <v>1553.3632478632478</v>
      </c>
      <c r="G107" s="12"/>
      <c r="H107" s="12"/>
      <c r="I107" s="12">
        <f t="shared" si="16"/>
        <v>1085.2179487179487</v>
      </c>
      <c r="J107" s="12"/>
      <c r="K107" s="12"/>
      <c r="L107" s="12">
        <f t="shared" si="17"/>
        <v>1097.0683760683762</v>
      </c>
      <c r="M107" s="12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26">
        <v>17</v>
      </c>
      <c r="B108" s="26"/>
      <c r="C108" s="26">
        <f t="shared" si="14"/>
        <v>814.70512820512818</v>
      </c>
      <c r="D108" s="26"/>
      <c r="E108" s="26"/>
      <c r="F108" s="12">
        <f t="shared" si="15"/>
        <v>1493.0384615384614</v>
      </c>
      <c r="G108" s="12"/>
      <c r="H108" s="12"/>
      <c r="I108" s="12">
        <f t="shared" si="16"/>
        <v>1131.397435897436</v>
      </c>
      <c r="J108" s="12"/>
      <c r="K108" s="12"/>
      <c r="L108" s="12">
        <f t="shared" si="17"/>
        <v>1143.7521367521367</v>
      </c>
      <c r="M108" s="12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26">
        <v>18</v>
      </c>
      <c r="B109" s="26"/>
      <c r="C109" s="26">
        <f t="shared" si="14"/>
        <v>845.4487179487179</v>
      </c>
      <c r="D109" s="26"/>
      <c r="E109" s="26"/>
      <c r="F109" s="12">
        <f t="shared" si="15"/>
        <v>1432.7136752136753</v>
      </c>
      <c r="G109" s="12"/>
      <c r="H109" s="12"/>
      <c r="I109" s="12">
        <f t="shared" si="16"/>
        <v>1177.5769230769231</v>
      </c>
      <c r="J109" s="12"/>
      <c r="K109" s="12"/>
      <c r="L109" s="12">
        <f t="shared" si="17"/>
        <v>1190.4358974358975</v>
      </c>
      <c r="M109" s="12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26">
        <v>19</v>
      </c>
      <c r="B110" s="26"/>
      <c r="C110" s="26">
        <f t="shared" si="14"/>
        <v>876.19230769230762</v>
      </c>
      <c r="D110" s="26"/>
      <c r="E110" s="26"/>
      <c r="F110" s="12">
        <f t="shared" si="15"/>
        <v>1372.3888888888889</v>
      </c>
      <c r="G110" s="12"/>
      <c r="H110" s="12"/>
      <c r="I110" s="12">
        <f t="shared" si="16"/>
        <v>1223.7564102564102</v>
      </c>
      <c r="J110" s="12"/>
      <c r="K110" s="12"/>
      <c r="L110" s="12">
        <f t="shared" si="17"/>
        <v>1237.1196581196582</v>
      </c>
      <c r="M110" s="12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26">
        <v>20</v>
      </c>
      <c r="B111" s="26"/>
      <c r="C111" s="26">
        <f t="shared" si="14"/>
        <v>906.93589743589746</v>
      </c>
      <c r="D111" s="26"/>
      <c r="E111" s="26"/>
      <c r="F111" s="12">
        <f t="shared" si="15"/>
        <v>1312.0641025641025</v>
      </c>
      <c r="G111" s="12"/>
      <c r="H111" s="12"/>
      <c r="I111" s="12">
        <f t="shared" si="16"/>
        <v>1269.9358974358975</v>
      </c>
      <c r="J111" s="12"/>
      <c r="K111" s="12"/>
      <c r="L111" s="12">
        <f t="shared" si="17"/>
        <v>1283.8034188034187</v>
      </c>
      <c r="M111" s="12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26">
        <v>21</v>
      </c>
      <c r="B112" s="26"/>
      <c r="C112" s="26">
        <f t="shared" si="14"/>
        <v>937.6794871794873</v>
      </c>
      <c r="D112" s="26"/>
      <c r="E112" s="26"/>
      <c r="F112" s="12">
        <f t="shared" si="15"/>
        <v>1251.7393162393164</v>
      </c>
      <c r="G112" s="12"/>
      <c r="H112" s="12"/>
      <c r="I112" s="12">
        <f t="shared" si="16"/>
        <v>1316.1153846153845</v>
      </c>
      <c r="J112" s="12"/>
      <c r="K112" s="12"/>
      <c r="L112" s="12">
        <f t="shared" si="17"/>
        <v>1330.4871794871794</v>
      </c>
      <c r="M112" s="12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26">
        <v>22</v>
      </c>
      <c r="B113" s="26"/>
      <c r="C113" s="26">
        <f t="shared" si="14"/>
        <v>968.42307692307691</v>
      </c>
      <c r="D113" s="26"/>
      <c r="E113" s="26"/>
      <c r="F113" s="12">
        <f t="shared" si="15"/>
        <v>1191.41452991453</v>
      </c>
      <c r="G113" s="12"/>
      <c r="H113" s="12"/>
      <c r="I113" s="12">
        <f t="shared" si="16"/>
        <v>1362.2948717948718</v>
      </c>
      <c r="J113" s="12"/>
      <c r="K113" s="12"/>
      <c r="L113" s="12">
        <f t="shared" si="17"/>
        <v>1377.1709401709402</v>
      </c>
      <c r="M113" s="12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26">
        <v>23</v>
      </c>
      <c r="B114" s="26"/>
      <c r="C114" s="26">
        <f t="shared" si="14"/>
        <v>999.16666666666674</v>
      </c>
      <c r="D114" s="26"/>
      <c r="E114" s="26"/>
      <c r="F114" s="12">
        <f t="shared" si="15"/>
        <v>1131.0897435897436</v>
      </c>
      <c r="G114" s="12"/>
      <c r="H114" s="12"/>
      <c r="I114" s="12">
        <f t="shared" si="16"/>
        <v>1408.4743589743591</v>
      </c>
      <c r="J114" s="12"/>
      <c r="K114" s="12"/>
      <c r="L114" s="12">
        <f t="shared" si="17"/>
        <v>1423.8547008547009</v>
      </c>
      <c r="M114" s="12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26">
        <v>24</v>
      </c>
      <c r="B115" s="26"/>
      <c r="C115" s="26">
        <f t="shared" si="14"/>
        <v>1029.9102564102564</v>
      </c>
      <c r="D115" s="26"/>
      <c r="E115" s="26"/>
      <c r="F115" s="12">
        <f t="shared" si="15"/>
        <v>1070.7649572649573</v>
      </c>
      <c r="G115" s="12"/>
      <c r="H115" s="12"/>
      <c r="I115" s="12">
        <f t="shared" si="16"/>
        <v>1454.6538461538462</v>
      </c>
      <c r="J115" s="12"/>
      <c r="K115" s="12"/>
      <c r="L115" s="12">
        <f t="shared" si="17"/>
        <v>1470.5384615384614</v>
      </c>
      <c r="M115" s="12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26">
        <v>25</v>
      </c>
      <c r="B116" s="26"/>
      <c r="C116" s="26">
        <f t="shared" si="14"/>
        <v>1060.6538461538462</v>
      </c>
      <c r="D116" s="26"/>
      <c r="E116" s="26"/>
      <c r="F116" s="12">
        <f t="shared" si="15"/>
        <v>1010.4401709401709</v>
      </c>
      <c r="G116" s="12"/>
      <c r="H116" s="12"/>
      <c r="I116" s="12">
        <f t="shared" si="16"/>
        <v>1500.8333333333335</v>
      </c>
      <c r="J116" s="12"/>
      <c r="K116" s="12"/>
      <c r="L116" s="12">
        <f t="shared" si="17"/>
        <v>1517.2222222222224</v>
      </c>
      <c r="M116" s="12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26">
        <v>26</v>
      </c>
      <c r="B117" s="26"/>
      <c r="C117" s="26">
        <f t="shared" si="14"/>
        <v>1091.3974358974358</v>
      </c>
      <c r="D117" s="26"/>
      <c r="E117" s="26"/>
      <c r="F117" s="12">
        <f t="shared" si="15"/>
        <v>950.11538461538453</v>
      </c>
      <c r="G117" s="12"/>
      <c r="H117" s="12"/>
      <c r="I117" s="12">
        <f t="shared" si="16"/>
        <v>1547.0128205128203</v>
      </c>
      <c r="J117" s="12"/>
      <c r="K117" s="12"/>
      <c r="L117" s="12">
        <f t="shared" si="17"/>
        <v>1563.9059829059829</v>
      </c>
      <c r="M117" s="12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26">
        <v>27</v>
      </c>
      <c r="B118" s="26"/>
      <c r="C118" s="26">
        <f t="shared" si="14"/>
        <v>1122.1410256410256</v>
      </c>
      <c r="D118" s="26"/>
      <c r="E118" s="26"/>
      <c r="F118" s="12">
        <f t="shared" si="15"/>
        <v>889.79059829059827</v>
      </c>
      <c r="G118" s="12"/>
      <c r="H118" s="12"/>
      <c r="I118" s="12">
        <f t="shared" si="16"/>
        <v>1593.1923076923076</v>
      </c>
      <c r="J118" s="12"/>
      <c r="K118" s="12"/>
      <c r="L118" s="12">
        <f t="shared" si="17"/>
        <v>1610.5897435897436</v>
      </c>
      <c r="M118" s="12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26">
        <v>28</v>
      </c>
      <c r="B119" s="26"/>
      <c r="C119" s="26">
        <f t="shared" si="14"/>
        <v>1152.8846153846155</v>
      </c>
      <c r="D119" s="26"/>
      <c r="E119" s="26"/>
      <c r="F119" s="12">
        <f t="shared" si="15"/>
        <v>829.46581196581201</v>
      </c>
      <c r="G119" s="12"/>
      <c r="H119" s="12"/>
      <c r="I119" s="12">
        <f t="shared" si="16"/>
        <v>1639.3717948717947</v>
      </c>
      <c r="J119" s="12"/>
      <c r="K119" s="12"/>
      <c r="L119" s="12">
        <f t="shared" si="17"/>
        <v>1657.2735042735042</v>
      </c>
      <c r="M119" s="12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26">
        <v>29</v>
      </c>
      <c r="B120" s="26"/>
      <c r="C120" s="26">
        <f t="shared" si="14"/>
        <v>1183.6282051282051</v>
      </c>
      <c r="D120" s="26"/>
      <c r="E120" s="26"/>
      <c r="F120" s="12">
        <f t="shared" si="15"/>
        <v>769.14102564102564</v>
      </c>
      <c r="G120" s="12"/>
      <c r="H120" s="12"/>
      <c r="I120" s="12">
        <f t="shared" si="16"/>
        <v>1685.551282051282</v>
      </c>
      <c r="J120" s="12"/>
      <c r="K120" s="12"/>
      <c r="L120" s="12">
        <f t="shared" si="17"/>
        <v>1703.9572649572649</v>
      </c>
      <c r="M120" s="12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24">
        <v>30</v>
      </c>
      <c r="B121" s="24"/>
      <c r="C121" s="24">
        <f t="shared" si="14"/>
        <v>1214.3717948717949</v>
      </c>
      <c r="D121" s="24"/>
      <c r="E121" s="24"/>
      <c r="F121" s="25">
        <f t="shared" si="15"/>
        <v>708.81623931623938</v>
      </c>
      <c r="G121" s="25"/>
      <c r="H121" s="25"/>
      <c r="I121" s="25">
        <f t="shared" si="16"/>
        <v>1731.7307692307693</v>
      </c>
      <c r="J121" s="25"/>
      <c r="K121" s="25"/>
      <c r="L121" s="25">
        <f t="shared" si="17"/>
        <v>1750.6410256410259</v>
      </c>
      <c r="M121" s="25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26">
        <v>31</v>
      </c>
      <c r="B122" s="26"/>
      <c r="C122" s="26">
        <f t="shared" si="14"/>
        <v>1245.1153846153845</v>
      </c>
      <c r="D122" s="26"/>
      <c r="E122" s="26"/>
      <c r="F122" s="12">
        <f t="shared" si="15"/>
        <v>648.491452991453</v>
      </c>
      <c r="G122" s="12"/>
      <c r="H122" s="12"/>
      <c r="I122" s="12">
        <f t="shared" si="16"/>
        <v>1777.9102564102564</v>
      </c>
      <c r="J122" s="12"/>
      <c r="K122" s="12"/>
      <c r="L122" s="12">
        <f t="shared" si="17"/>
        <v>1797.3247863247864</v>
      </c>
      <c r="M122" s="12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26">
        <v>32</v>
      </c>
      <c r="B123" s="26"/>
      <c r="C123" s="26">
        <f t="shared" si="14"/>
        <v>1275.8589743589744</v>
      </c>
      <c r="D123" s="26"/>
      <c r="E123" s="26"/>
      <c r="F123" s="12">
        <f t="shared" si="15"/>
        <v>588.16666666666663</v>
      </c>
      <c r="G123" s="12"/>
      <c r="H123" s="12"/>
      <c r="I123" s="12">
        <f t="shared" si="16"/>
        <v>1824.0897435897436</v>
      </c>
      <c r="J123" s="12"/>
      <c r="K123" s="12"/>
      <c r="L123" s="12">
        <f t="shared" si="17"/>
        <v>1844.0085470085471</v>
      </c>
      <c r="M123" s="12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26">
        <v>33</v>
      </c>
      <c r="B124" s="26"/>
      <c r="C124" s="26">
        <f t="shared" si="14"/>
        <v>1306.602564102564</v>
      </c>
      <c r="D124" s="26"/>
      <c r="E124" s="26"/>
      <c r="F124" s="12">
        <f t="shared" si="15"/>
        <v>527.84188034188037</v>
      </c>
      <c r="G124" s="12"/>
      <c r="H124" s="12"/>
      <c r="I124" s="12">
        <f t="shared" si="16"/>
        <v>1870.2692307692307</v>
      </c>
      <c r="J124" s="12"/>
      <c r="K124" s="12"/>
      <c r="L124" s="12">
        <f t="shared" si="17"/>
        <v>1890.6923076923076</v>
      </c>
      <c r="M124" s="12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26">
        <v>34</v>
      </c>
      <c r="B125" s="26"/>
      <c r="C125" s="26">
        <f t="shared" si="14"/>
        <v>1337.3461538461538</v>
      </c>
      <c r="D125" s="26"/>
      <c r="E125" s="26"/>
      <c r="F125" s="12">
        <f t="shared" si="15"/>
        <v>467.517094017094</v>
      </c>
      <c r="G125" s="12"/>
      <c r="H125" s="12"/>
      <c r="I125" s="12">
        <f t="shared" si="16"/>
        <v>1916.448717948718</v>
      </c>
      <c r="J125" s="12"/>
      <c r="K125" s="12"/>
      <c r="L125" s="12">
        <f t="shared" si="17"/>
        <v>1937.3760683760684</v>
      </c>
      <c r="M125" s="12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26">
        <v>35</v>
      </c>
      <c r="B126" s="26"/>
      <c r="C126" s="26">
        <f t="shared" si="14"/>
        <v>1368.0897435897434</v>
      </c>
      <c r="D126" s="26"/>
      <c r="E126" s="26"/>
      <c r="F126" s="12">
        <f t="shared" si="15"/>
        <v>407.19230769230774</v>
      </c>
      <c r="G126" s="12"/>
      <c r="H126" s="12"/>
      <c r="I126" s="12">
        <f t="shared" si="16"/>
        <v>1962.6282051282051</v>
      </c>
      <c r="J126" s="12"/>
      <c r="K126" s="12"/>
      <c r="L126" s="12">
        <f t="shared" si="17"/>
        <v>1984.0598290598289</v>
      </c>
      <c r="M126" s="12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26">
        <v>36</v>
      </c>
      <c r="B127" s="26"/>
      <c r="C127" s="26">
        <f t="shared" si="14"/>
        <v>1398.8333333333333</v>
      </c>
      <c r="D127" s="26"/>
      <c r="E127" s="26"/>
      <c r="F127" s="12">
        <f t="shared" si="15"/>
        <v>346.86752136752136</v>
      </c>
      <c r="G127" s="12"/>
      <c r="H127" s="12"/>
      <c r="I127" s="12">
        <f t="shared" si="16"/>
        <v>2008.8076923076924</v>
      </c>
      <c r="J127" s="12"/>
      <c r="K127" s="12"/>
      <c r="L127" s="12">
        <f t="shared" si="17"/>
        <v>2030.7435897435898</v>
      </c>
      <c r="M127" s="12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26">
        <v>37</v>
      </c>
      <c r="B128" s="26"/>
      <c r="C128" s="26">
        <f t="shared" si="14"/>
        <v>1429.5769230769231</v>
      </c>
      <c r="D128" s="26"/>
      <c r="E128" s="26"/>
      <c r="F128" s="12">
        <f t="shared" si="15"/>
        <v>286.54273504273505</v>
      </c>
      <c r="G128" s="12"/>
      <c r="H128" s="12"/>
      <c r="I128" s="12">
        <f t="shared" si="16"/>
        <v>2054.9871794871792</v>
      </c>
      <c r="J128" s="12"/>
      <c r="K128" s="12"/>
      <c r="L128" s="12">
        <f t="shared" si="17"/>
        <v>2077.4273504273501</v>
      </c>
      <c r="M128" s="12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26">
        <v>38</v>
      </c>
      <c r="B129" s="26"/>
      <c r="C129" s="26">
        <f t="shared" si="14"/>
        <v>1460.3205128205129</v>
      </c>
      <c r="D129" s="26"/>
      <c r="E129" s="26"/>
      <c r="F129" s="12">
        <f t="shared" si="15"/>
        <v>226.2179487179487</v>
      </c>
      <c r="G129" s="12"/>
      <c r="H129" s="12"/>
      <c r="I129" s="12">
        <f t="shared" si="16"/>
        <v>2101.1666666666665</v>
      </c>
      <c r="J129" s="12"/>
      <c r="K129" s="12"/>
      <c r="L129" s="12">
        <f t="shared" si="17"/>
        <v>2124.1111111111113</v>
      </c>
      <c r="M129" s="12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26">
        <v>39</v>
      </c>
      <c r="B130" s="26"/>
      <c r="C130" s="26">
        <f t="shared" si="14"/>
        <v>1491.0641025641028</v>
      </c>
      <c r="D130" s="26"/>
      <c r="E130" s="26"/>
      <c r="F130" s="12">
        <f t="shared" si="15"/>
        <v>165.89316239316238</v>
      </c>
      <c r="G130" s="12"/>
      <c r="H130" s="12"/>
      <c r="I130" s="12">
        <f t="shared" si="16"/>
        <v>2147.3461538461538</v>
      </c>
      <c r="J130" s="12"/>
      <c r="K130" s="12"/>
      <c r="L130" s="12">
        <f t="shared" si="17"/>
        <v>2170.7948717948716</v>
      </c>
      <c r="M130" s="12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26">
        <v>40</v>
      </c>
      <c r="B131" s="26"/>
      <c r="C131" s="26">
        <f t="shared" si="14"/>
        <v>1521.8076923076924</v>
      </c>
      <c r="D131" s="26"/>
      <c r="E131" s="26"/>
      <c r="F131" s="12">
        <f t="shared" si="15"/>
        <v>105.56837606837607</v>
      </c>
      <c r="G131" s="12"/>
      <c r="H131" s="12"/>
      <c r="I131" s="12">
        <f t="shared" si="16"/>
        <v>2193.5256410256411</v>
      </c>
      <c r="J131" s="12"/>
      <c r="K131" s="12"/>
      <c r="L131" s="12">
        <f t="shared" si="17"/>
        <v>2217.4786324786323</v>
      </c>
      <c r="M131" s="12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26">
        <v>41</v>
      </c>
      <c r="B132" s="26"/>
      <c r="C132" s="26">
        <f t="shared" si="14"/>
        <v>1552.5512820512822</v>
      </c>
      <c r="D132" s="26"/>
      <c r="E132" s="26"/>
      <c r="F132" s="12">
        <f t="shared" si="15"/>
        <v>45.243589743589745</v>
      </c>
      <c r="G132" s="12"/>
      <c r="H132" s="12"/>
      <c r="I132" s="12">
        <f t="shared" si="16"/>
        <v>2239.7051282051284</v>
      </c>
      <c r="J132" s="12"/>
      <c r="K132" s="12"/>
      <c r="L132" s="12">
        <f t="shared" si="17"/>
        <v>2264.1623931623935</v>
      </c>
      <c r="M132" s="12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85" t="s">
        <v>102</v>
      </c>
      <c r="B133" s="70"/>
      <c r="C133" s="71"/>
      <c r="D133" s="72"/>
      <c r="E133" s="72"/>
      <c r="F133" s="72"/>
      <c r="G133" s="72"/>
      <c r="H133" s="72"/>
      <c r="I133" s="72"/>
      <c r="J133" s="72"/>
      <c r="K133" s="72"/>
      <c r="L133" s="72"/>
      <c r="M133" s="73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26">
        <v>1</v>
      </c>
      <c r="B134" s="26"/>
      <c r="C134" s="26">
        <f>$C$5/C92</f>
        <v>2.654831407124985</v>
      </c>
      <c r="D134" s="26"/>
      <c r="E134" s="26"/>
      <c r="F134" s="12">
        <f t="shared" ref="F134:F174" si="18">$F$5/F92</f>
        <v>0.22373775918028885</v>
      </c>
      <c r="G134" s="12"/>
      <c r="H134" s="12"/>
      <c r="I134" s="12">
        <f t="shared" ref="I134:I174" si="19">$I$5/I92</f>
        <v>3.0138158539373547</v>
      </c>
      <c r="J134" s="12"/>
      <c r="K134" s="12"/>
      <c r="L134" s="12">
        <f>$L$5/L92</f>
        <v>2.9686604777392467</v>
      </c>
      <c r="M134" s="12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26">
        <v>2</v>
      </c>
      <c r="B135" s="26"/>
      <c r="C135" s="26">
        <f t="shared" ref="C135:C174" si="20">$C$5/C93</f>
        <v>2.4239765021575952</v>
      </c>
      <c r="D135" s="26"/>
      <c r="E135" s="26"/>
      <c r="F135" s="12">
        <f t="shared" si="18"/>
        <v>0.22936638205274892</v>
      </c>
      <c r="G135" s="12"/>
      <c r="H135" s="12"/>
      <c r="I135" s="12">
        <f t="shared" si="19"/>
        <v>2.6965720798386861</v>
      </c>
      <c r="J135" s="12"/>
      <c r="K135" s="12"/>
      <c r="L135" s="12">
        <f t="shared" ref="L135:L174" si="21">$L$5/L93</f>
        <v>2.6561699011351152</v>
      </c>
      <c r="M135" s="12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26">
        <v>3</v>
      </c>
      <c r="B136" s="26"/>
      <c r="C136" s="26">
        <f t="shared" si="20"/>
        <v>2.2300583819849877</v>
      </c>
      <c r="D136" s="26"/>
      <c r="E136" s="26"/>
      <c r="F136" s="12">
        <f t="shared" si="18"/>
        <v>0.23528551449281984</v>
      </c>
      <c r="G136" s="12"/>
      <c r="H136" s="12"/>
      <c r="I136" s="12">
        <f t="shared" si="19"/>
        <v>2.4397556912826208</v>
      </c>
      <c r="J136" s="12"/>
      <c r="K136" s="12"/>
      <c r="L136" s="12">
        <f t="shared" si="21"/>
        <v>2.4032013391222473</v>
      </c>
      <c r="M136" s="12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26">
        <v>4</v>
      </c>
      <c r="B137" s="26"/>
      <c r="C137" s="26">
        <f t="shared" si="20"/>
        <v>2.0648688722083217</v>
      </c>
      <c r="D137" s="26"/>
      <c r="E137" s="26"/>
      <c r="F137" s="12">
        <f t="shared" si="18"/>
        <v>0.24151824335355679</v>
      </c>
      <c r="G137" s="12"/>
      <c r="H137" s="12"/>
      <c r="I137" s="12">
        <f t="shared" si="19"/>
        <v>2.2276030224754364</v>
      </c>
      <c r="J137" s="12"/>
      <c r="K137" s="12"/>
      <c r="L137" s="12">
        <f t="shared" si="21"/>
        <v>2.1942273096333564</v>
      </c>
      <c r="M137" s="12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26">
        <v>5</v>
      </c>
      <c r="B138" s="26"/>
      <c r="C138" s="26">
        <f t="shared" si="20"/>
        <v>1.9224641224008514</v>
      </c>
      <c r="D138" s="26"/>
      <c r="E138" s="26"/>
      <c r="F138" s="12">
        <f t="shared" si="18"/>
        <v>0.24809016834276923</v>
      </c>
      <c r="G138" s="12"/>
      <c r="H138" s="12"/>
      <c r="I138" s="12">
        <f t="shared" si="19"/>
        <v>2.0493947806774013</v>
      </c>
      <c r="J138" s="12"/>
      <c r="K138" s="12"/>
      <c r="L138" s="12">
        <f t="shared" si="21"/>
        <v>2.0186891248626875</v>
      </c>
      <c r="M138" s="12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26">
        <v>6</v>
      </c>
      <c r="B139" s="26"/>
      <c r="C139" s="26">
        <f t="shared" si="20"/>
        <v>1.798434179020151</v>
      </c>
      <c r="D139" s="26"/>
      <c r="E139" s="26"/>
      <c r="F139" s="12">
        <f t="shared" si="18"/>
        <v>0.2550297534712383</v>
      </c>
      <c r="G139" s="12"/>
      <c r="H139" s="12"/>
      <c r="I139" s="12">
        <f t="shared" si="19"/>
        <v>1.8975877598864828</v>
      </c>
      <c r="J139" s="12"/>
      <c r="K139" s="12"/>
      <c r="L139" s="12">
        <f t="shared" si="21"/>
        <v>1.869156597095081</v>
      </c>
      <c r="M139" s="12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26">
        <v>7</v>
      </c>
      <c r="B140" s="26"/>
      <c r="C140" s="26">
        <f t="shared" si="20"/>
        <v>1.6894381681704451</v>
      </c>
      <c r="D140" s="26"/>
      <c r="E140" s="26"/>
      <c r="F140" s="12">
        <f t="shared" si="18"/>
        <v>0.26236873918264086</v>
      </c>
      <c r="G140" s="12"/>
      <c r="H140" s="12"/>
      <c r="I140" s="12">
        <f t="shared" si="19"/>
        <v>1.7667196385150012</v>
      </c>
      <c r="J140" s="12"/>
      <c r="K140" s="12"/>
      <c r="L140" s="12">
        <f t="shared" si="21"/>
        <v>1.7402492455712826</v>
      </c>
      <c r="M140" s="12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26">
        <v>8</v>
      </c>
      <c r="B141" s="26"/>
      <c r="C141" s="26">
        <f t="shared" si="20"/>
        <v>1.592898844274991</v>
      </c>
      <c r="D141" s="26"/>
      <c r="E141" s="26"/>
      <c r="F141" s="12">
        <f t="shared" si="18"/>
        <v>0.27014262775101539</v>
      </c>
      <c r="G141" s="12"/>
      <c r="H141" s="12"/>
      <c r="I141" s="12">
        <f t="shared" si="19"/>
        <v>1.6527377263527432</v>
      </c>
      <c r="J141" s="12"/>
      <c r="K141" s="12"/>
      <c r="L141" s="12">
        <f t="shared" si="21"/>
        <v>1.6279751006957157</v>
      </c>
      <c r="M141" s="12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26">
        <v>9</v>
      </c>
      <c r="B142" s="26"/>
      <c r="C142" s="26">
        <f t="shared" si="20"/>
        <v>1.5067962040439105</v>
      </c>
      <c r="D142" s="26"/>
      <c r="E142" s="26"/>
      <c r="F142" s="12">
        <f t="shared" si="18"/>
        <v>0.27839125760600825</v>
      </c>
      <c r="G142" s="12"/>
      <c r="H142" s="12"/>
      <c r="I142" s="12">
        <f t="shared" si="19"/>
        <v>1.5525718035434859</v>
      </c>
      <c r="J142" s="12"/>
      <c r="K142" s="12"/>
      <c r="L142" s="12">
        <f t="shared" si="21"/>
        <v>1.5293099430777937</v>
      </c>
      <c r="M142" s="12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26">
        <v>10</v>
      </c>
      <c r="B143" s="26"/>
      <c r="C143" s="26">
        <f t="shared" si="20"/>
        <v>1.4295246038365303</v>
      </c>
      <c r="D143" s="26"/>
      <c r="E143" s="26"/>
      <c r="F143" s="12">
        <f t="shared" si="18"/>
        <v>0.28715948619202425</v>
      </c>
      <c r="G143" s="12"/>
      <c r="H143" s="12"/>
      <c r="I143" s="12">
        <f t="shared" si="19"/>
        <v>1.4638534147695725</v>
      </c>
      <c r="J143" s="12"/>
      <c r="K143" s="12"/>
      <c r="L143" s="12">
        <f t="shared" si="21"/>
        <v>1.4419208034733484</v>
      </c>
      <c r="M143" s="12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26">
        <v>11</v>
      </c>
      <c r="B144" s="26"/>
      <c r="C144" s="26">
        <f t="shared" si="20"/>
        <v>1.3597916963323096</v>
      </c>
      <c r="D144" s="26"/>
      <c r="E144" s="26"/>
      <c r="F144" s="12">
        <f t="shared" si="18"/>
        <v>0.29649800606818766</v>
      </c>
      <c r="G144" s="12"/>
      <c r="H144" s="12"/>
      <c r="I144" s="12">
        <f t="shared" si="19"/>
        <v>1.3847262031604064</v>
      </c>
      <c r="J144" s="12"/>
      <c r="K144" s="12"/>
      <c r="L144" s="12">
        <f t="shared" si="21"/>
        <v>1.3639791384207349</v>
      </c>
      <c r="M144" s="12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26">
        <v>12</v>
      </c>
      <c r="B145" s="26"/>
      <c r="C145" s="26">
        <f t="shared" si="20"/>
        <v>1.2965455709215041</v>
      </c>
      <c r="D145" s="26"/>
      <c r="E145" s="26"/>
      <c r="F145" s="12">
        <f t="shared" si="18"/>
        <v>0.30646432559989145</v>
      </c>
      <c r="G145" s="12"/>
      <c r="H145" s="12"/>
      <c r="I145" s="12">
        <f t="shared" si="19"/>
        <v>1.3137146029983342</v>
      </c>
      <c r="J145" s="12"/>
      <c r="K145" s="12"/>
      <c r="L145" s="12">
        <f t="shared" si="21"/>
        <v>1.2940314902965948</v>
      </c>
      <c r="M145" s="12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26">
        <v>13</v>
      </c>
      <c r="B146" s="26"/>
      <c r="C146" s="26">
        <f t="shared" si="20"/>
        <v>1.2389213233249929</v>
      </c>
      <c r="D146" s="26"/>
      <c r="E146" s="26"/>
      <c r="F146" s="12">
        <f t="shared" si="18"/>
        <v>0.31712395431640938</v>
      </c>
      <c r="G146" s="12"/>
      <c r="H146" s="12"/>
      <c r="I146" s="12">
        <f t="shared" si="19"/>
        <v>1.2496309638276839</v>
      </c>
      <c r="J146" s="12"/>
      <c r="K146" s="12"/>
      <c r="L146" s="12">
        <f t="shared" si="21"/>
        <v>1.2309080029650534</v>
      </c>
      <c r="M146" s="12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26">
        <v>14</v>
      </c>
      <c r="B147" s="26"/>
      <c r="C147" s="26">
        <f t="shared" si="20"/>
        <v>1.1862012670132911</v>
      </c>
      <c r="D147" s="26"/>
      <c r="E147" s="26"/>
      <c r="F147" s="12">
        <f t="shared" si="18"/>
        <v>0.32855184456204573</v>
      </c>
      <c r="G147" s="12"/>
      <c r="H147" s="12"/>
      <c r="I147" s="12">
        <f t="shared" si="19"/>
        <v>1.1915085934170937</v>
      </c>
      <c r="J147" s="12"/>
      <c r="K147" s="12"/>
      <c r="L147" s="12">
        <f t="shared" si="21"/>
        <v>1.1736564679434229</v>
      </c>
      <c r="M147" s="12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26">
        <v>15</v>
      </c>
      <c r="B148" s="26"/>
      <c r="C148" s="26">
        <f t="shared" si="20"/>
        <v>1.1377848887678508</v>
      </c>
      <c r="D148" s="26"/>
      <c r="E148" s="26"/>
      <c r="F148" s="12">
        <f t="shared" si="18"/>
        <v>0.34083415650829046</v>
      </c>
      <c r="G148" s="12"/>
      <c r="H148" s="12"/>
      <c r="I148" s="12">
        <f t="shared" si="19"/>
        <v>1.1385526559318895</v>
      </c>
      <c r="J148" s="12"/>
      <c r="K148" s="12"/>
      <c r="L148" s="12">
        <f t="shared" si="21"/>
        <v>1.1214939582570487</v>
      </c>
      <c r="M148" s="12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26">
        <v>16</v>
      </c>
      <c r="B149" s="26"/>
      <c r="C149" s="26">
        <f t="shared" si="20"/>
        <v>1.0931658735220526</v>
      </c>
      <c r="D149" s="26"/>
      <c r="E149" s="26"/>
      <c r="F149" s="12">
        <f t="shared" si="18"/>
        <v>0.35407043443094255</v>
      </c>
      <c r="G149" s="12"/>
      <c r="H149" s="12"/>
      <c r="I149" s="12">
        <f t="shared" si="19"/>
        <v>1.0901036067432985</v>
      </c>
      <c r="J149" s="12"/>
      <c r="K149" s="12"/>
      <c r="L149" s="12">
        <f t="shared" si="21"/>
        <v>1.0737708110971742</v>
      </c>
      <c r="M149" s="12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26">
        <v>17</v>
      </c>
      <c r="B150" s="26"/>
      <c r="C150" s="26">
        <f t="shared" si="20"/>
        <v>1.0519143311249941</v>
      </c>
      <c r="D150" s="26"/>
      <c r="E150" s="26"/>
      <c r="F150" s="12">
        <f t="shared" si="18"/>
        <v>0.36837631056956649</v>
      </c>
      <c r="G150" s="12"/>
      <c r="H150" s="12"/>
      <c r="I150" s="12">
        <f t="shared" si="19"/>
        <v>1.045609581978266</v>
      </c>
      <c r="J150" s="12"/>
      <c r="K150" s="12"/>
      <c r="L150" s="12">
        <f t="shared" si="21"/>
        <v>1.0299434310523916</v>
      </c>
      <c r="M150" s="12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26">
        <v>18</v>
      </c>
      <c r="B151" s="26"/>
      <c r="C151" s="26">
        <f t="shared" si="20"/>
        <v>1.0136629009022671</v>
      </c>
      <c r="D151" s="26"/>
      <c r="E151" s="26"/>
      <c r="F151" s="12">
        <f t="shared" si="18"/>
        <v>0.38388689206723237</v>
      </c>
      <c r="G151" s="12"/>
      <c r="H151" s="12"/>
      <c r="I151" s="12">
        <f t="shared" si="19"/>
        <v>1.0046052846457849</v>
      </c>
      <c r="J151" s="12"/>
      <c r="K151" s="12"/>
      <c r="L151" s="12">
        <f t="shared" si="21"/>
        <v>0.98955349257974878</v>
      </c>
      <c r="M151" s="12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26">
        <v>19</v>
      </c>
      <c r="B152" s="26"/>
      <c r="C152" s="26">
        <f t="shared" si="20"/>
        <v>0.97809578157236299</v>
      </c>
      <c r="D152" s="26"/>
      <c r="E152" s="26"/>
      <c r="F152" s="12">
        <f t="shared" si="18"/>
        <v>0.40076104116908878</v>
      </c>
      <c r="G152" s="12"/>
      <c r="H152" s="12"/>
      <c r="I152" s="12">
        <f t="shared" si="19"/>
        <v>0.96669565126292534</v>
      </c>
      <c r="J152" s="12"/>
      <c r="K152" s="12"/>
      <c r="L152" s="12">
        <f t="shared" si="21"/>
        <v>0.95221185135032427</v>
      </c>
      <c r="M152" s="12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26">
        <v>20</v>
      </c>
      <c r="B153" s="26"/>
      <c r="C153" s="26">
        <f t="shared" si="20"/>
        <v>0.94493999236652004</v>
      </c>
      <c r="D153" s="26"/>
      <c r="E153" s="26"/>
      <c r="F153" s="12">
        <f t="shared" si="18"/>
        <v>0.41918683616536873</v>
      </c>
      <c r="G153" s="12"/>
      <c r="H153" s="12"/>
      <c r="I153" s="12">
        <f t="shared" si="19"/>
        <v>0.93154308212609149</v>
      </c>
      <c r="J153" s="12"/>
      <c r="K153" s="12"/>
      <c r="L153" s="12">
        <f t="shared" si="21"/>
        <v>0.91758596584667629</v>
      </c>
      <c r="M153" s="12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26">
        <v>21</v>
      </c>
      <c r="B154" s="26"/>
      <c r="C154" s="26">
        <f t="shared" si="20"/>
        <v>0.91395835327253572</v>
      </c>
      <c r="D154" s="26"/>
      <c r="E154" s="26"/>
      <c r="F154" s="12">
        <f t="shared" si="18"/>
        <v>0.43938861140225388</v>
      </c>
      <c r="G154" s="12"/>
      <c r="H154" s="12"/>
      <c r="I154" s="12">
        <f t="shared" si="19"/>
        <v>0.89885735994622873</v>
      </c>
      <c r="J154" s="12"/>
      <c r="K154" s="12"/>
      <c r="L154" s="12">
        <f t="shared" si="21"/>
        <v>0.88538996704503847</v>
      </c>
      <c r="M154" s="12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26">
        <v>22</v>
      </c>
      <c r="B155" s="26"/>
      <c r="C155" s="26">
        <f t="shared" si="20"/>
        <v>0.88494380237499504</v>
      </c>
      <c r="D155" s="26"/>
      <c r="E155" s="26"/>
      <c r="F155" s="12">
        <f t="shared" si="18"/>
        <v>0.46163613603021614</v>
      </c>
      <c r="G155" s="12"/>
      <c r="H155" s="12"/>
      <c r="I155" s="12">
        <f t="shared" si="19"/>
        <v>0.86838761893110228</v>
      </c>
      <c r="J155" s="12"/>
      <c r="K155" s="12"/>
      <c r="L155" s="12">
        <f t="shared" si="21"/>
        <v>0.85537674782317275</v>
      </c>
      <c r="M155" s="12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26">
        <v>23</v>
      </c>
      <c r="B156" s="26"/>
      <c r="C156" s="26">
        <f t="shared" si="20"/>
        <v>0.85771476230191823</v>
      </c>
      <c r="D156" s="26"/>
      <c r="E156" s="26"/>
      <c r="F156" s="12">
        <f t="shared" si="18"/>
        <v>0.48625672995182767</v>
      </c>
      <c r="G156" s="12"/>
      <c r="H156" s="12"/>
      <c r="I156" s="12">
        <f t="shared" si="19"/>
        <v>0.83991589372024644</v>
      </c>
      <c r="J156" s="12"/>
      <c r="K156" s="12"/>
      <c r="L156" s="12">
        <f t="shared" si="21"/>
        <v>0.82733160855028176</v>
      </c>
      <c r="M156" s="12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26">
        <v>24</v>
      </c>
      <c r="B157" s="26"/>
      <c r="C157" s="26">
        <f t="shared" si="20"/>
        <v>0.83211133656156255</v>
      </c>
      <c r="D157" s="26"/>
      <c r="E157" s="26"/>
      <c r="F157" s="12">
        <f t="shared" si="18"/>
        <v>0.51365147530122646</v>
      </c>
      <c r="G157" s="12"/>
      <c r="H157" s="12"/>
      <c r="I157" s="12">
        <f t="shared" si="19"/>
        <v>0.81325189709420687</v>
      </c>
      <c r="J157" s="12"/>
      <c r="K157" s="12"/>
      <c r="L157" s="12">
        <f t="shared" si="21"/>
        <v>0.80106711304074918</v>
      </c>
      <c r="M157" s="12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26">
        <v>25</v>
      </c>
      <c r="B158" s="26"/>
      <c r="C158" s="26">
        <f t="shared" si="20"/>
        <v>0.80799216738586499</v>
      </c>
      <c r="D158" s="26"/>
      <c r="E158" s="26"/>
      <c r="F158" s="12">
        <f t="shared" si="18"/>
        <v>0.54431723502070273</v>
      </c>
      <c r="G158" s="12"/>
      <c r="H158" s="12"/>
      <c r="I158" s="12">
        <f t="shared" si="19"/>
        <v>0.78822876179900048</v>
      </c>
      <c r="J158" s="12"/>
      <c r="K158" s="12"/>
      <c r="L158" s="12">
        <f t="shared" si="21"/>
        <v>0.77641889417795673</v>
      </c>
      <c r="M158" s="12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26">
        <v>26</v>
      </c>
      <c r="B159" s="26"/>
      <c r="C159" s="26">
        <f t="shared" si="20"/>
        <v>0.78523182464260133</v>
      </c>
      <c r="D159" s="26"/>
      <c r="E159" s="26"/>
      <c r="F159" s="12">
        <f t="shared" si="18"/>
        <v>0.57887705946646162</v>
      </c>
      <c r="G159" s="12"/>
      <c r="H159" s="12"/>
      <c r="I159" s="12">
        <f t="shared" si="19"/>
        <v>0.76469954502888127</v>
      </c>
      <c r="J159" s="12"/>
      <c r="K159" s="12"/>
      <c r="L159" s="12">
        <f t="shared" si="21"/>
        <v>0.75324221076965958</v>
      </c>
      <c r="M159" s="12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26">
        <v>27</v>
      </c>
      <c r="B160" s="26"/>
      <c r="C160" s="26">
        <f t="shared" si="20"/>
        <v>0.76371862396746149</v>
      </c>
      <c r="D160" s="26"/>
      <c r="E160" s="26"/>
      <c r="F160" s="12">
        <f t="shared" si="18"/>
        <v>0.61812296180317083</v>
      </c>
      <c r="G160" s="12"/>
      <c r="H160" s="12"/>
      <c r="I160" s="12">
        <f t="shared" si="19"/>
        <v>0.74253434082514547</v>
      </c>
      <c r="J160" s="12"/>
      <c r="K160" s="12"/>
      <c r="L160" s="12">
        <f t="shared" si="21"/>
        <v>0.73140910321111874</v>
      </c>
      <c r="M160" s="12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26">
        <v>28</v>
      </c>
      <c r="B161" s="26"/>
      <c r="C161" s="26">
        <f t="shared" si="20"/>
        <v>0.74335279399499576</v>
      </c>
      <c r="D161" s="26"/>
      <c r="E161" s="26"/>
      <c r="F161" s="12">
        <f t="shared" si="18"/>
        <v>0.66307735902521958</v>
      </c>
      <c r="G161" s="12"/>
      <c r="H161" s="12"/>
      <c r="I161" s="12">
        <f t="shared" si="19"/>
        <v>0.72161788052021181</v>
      </c>
      <c r="J161" s="12"/>
      <c r="K161" s="12"/>
      <c r="L161" s="12">
        <f t="shared" si="21"/>
        <v>0.7108060298812281</v>
      </c>
      <c r="M161" s="12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26">
        <v>29</v>
      </c>
      <c r="B162" s="26"/>
      <c r="C162" s="26">
        <f t="shared" si="20"/>
        <v>0.72404492921590502</v>
      </c>
      <c r="D162" s="26"/>
      <c r="E162" s="26"/>
      <c r="F162" s="12">
        <f t="shared" si="18"/>
        <v>0.71508342639974665</v>
      </c>
      <c r="G162" s="12"/>
      <c r="H162" s="12"/>
      <c r="I162" s="12">
        <f t="shared" si="19"/>
        <v>0.70184752762924707</v>
      </c>
      <c r="J162" s="12"/>
      <c r="K162" s="12"/>
      <c r="L162" s="12">
        <f t="shared" si="21"/>
        <v>0.69133189207626289</v>
      </c>
      <c r="M162" s="12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24">
        <v>30</v>
      </c>
      <c r="B163" s="24"/>
      <c r="C163" s="24">
        <f t="shared" si="20"/>
        <v>0.7057146778433504</v>
      </c>
      <c r="D163" s="24"/>
      <c r="E163" s="24"/>
      <c r="F163" s="25">
        <f t="shared" si="18"/>
        <v>0.77594159034866117</v>
      </c>
      <c r="G163" s="25"/>
      <c r="H163" s="25"/>
      <c r="I163" s="25">
        <f t="shared" si="19"/>
        <v>0.68313159355913378</v>
      </c>
      <c r="J163" s="25"/>
      <c r="K163" s="25"/>
      <c r="L163" s="25">
        <f t="shared" si="21"/>
        <v>0.67289637495422916</v>
      </c>
      <c r="M163" s="25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26">
        <v>31</v>
      </c>
      <c r="B164" s="26"/>
      <c r="C164" s="26">
        <f t="shared" si="20"/>
        <v>0.68828962406944061</v>
      </c>
      <c r="D164" s="26"/>
      <c r="E164" s="26"/>
      <c r="F164" s="12">
        <f t="shared" si="18"/>
        <v>0.84812220340435063</v>
      </c>
      <c r="G164" s="12"/>
      <c r="H164" s="12"/>
      <c r="I164" s="12">
        <f t="shared" si="19"/>
        <v>0.66538791580435119</v>
      </c>
      <c r="J164" s="12"/>
      <c r="K164" s="12"/>
      <c r="L164" s="12">
        <f t="shared" si="21"/>
        <v>0.65541854703334013</v>
      </c>
      <c r="M164" s="12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26">
        <v>32</v>
      </c>
      <c r="B165" s="26"/>
      <c r="C165" s="26">
        <f t="shared" si="20"/>
        <v>0.67170433192318901</v>
      </c>
      <c r="D165" s="26"/>
      <c r="E165" s="26"/>
      <c r="F165" s="12">
        <f t="shared" si="18"/>
        <v>0.93510909606120718</v>
      </c>
      <c r="G165" s="12"/>
      <c r="H165" s="12"/>
      <c r="I165" s="12">
        <f t="shared" si="19"/>
        <v>0.64854265211310169</v>
      </c>
      <c r="J165" s="12"/>
      <c r="K165" s="12"/>
      <c r="L165" s="12">
        <f t="shared" si="21"/>
        <v>0.63882567242490107</v>
      </c>
      <c r="M165" s="12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26">
        <v>33</v>
      </c>
      <c r="B166" s="26"/>
      <c r="C166" s="26">
        <f t="shared" si="20"/>
        <v>0.65589952411323171</v>
      </c>
      <c r="D166" s="26"/>
      <c r="E166" s="26"/>
      <c r="F166" s="12">
        <f t="shared" si="18"/>
        <v>1.0419787070396307</v>
      </c>
      <c r="G166" s="12"/>
      <c r="H166" s="12"/>
      <c r="I166" s="12">
        <f t="shared" si="19"/>
        <v>0.63252925329549425</v>
      </c>
      <c r="J166" s="12"/>
      <c r="K166" s="12"/>
      <c r="L166" s="12">
        <f t="shared" si="21"/>
        <v>0.62305219903169373</v>
      </c>
      <c r="M166" s="12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26">
        <v>34</v>
      </c>
      <c r="B167" s="26"/>
      <c r="C167" s="26">
        <f t="shared" si="20"/>
        <v>0.64082137413361706</v>
      </c>
      <c r="D167" s="26"/>
      <c r="E167" s="26"/>
      <c r="F167" s="12">
        <f t="shared" si="18"/>
        <v>1.1764275724640993</v>
      </c>
      <c r="G167" s="12"/>
      <c r="H167" s="12"/>
      <c r="I167" s="12">
        <f t="shared" si="19"/>
        <v>0.61728758454138599</v>
      </c>
      <c r="J167" s="12"/>
      <c r="K167" s="12"/>
      <c r="L167" s="12">
        <f t="shared" si="21"/>
        <v>0.60803889303093006</v>
      </c>
      <c r="M167" s="12"/>
      <c r="N167" s="48"/>
      <c r="O167" s="48"/>
      <c r="P167" s="48"/>
      <c r="Q167" s="48"/>
      <c r="R167" s="48"/>
      <c r="S167" s="48"/>
      <c r="T167" s="48"/>
      <c r="U167" s="48"/>
    </row>
    <row r="168" spans="1:21" x14ac:dyDescent="0.25">
      <c r="A168" s="26">
        <v>35</v>
      </c>
      <c r="B168" s="26"/>
      <c r="C168" s="26">
        <f t="shared" si="20"/>
        <v>0.62642089381600785</v>
      </c>
      <c r="D168" s="26"/>
      <c r="E168" s="26"/>
      <c r="F168" s="12">
        <f t="shared" si="18"/>
        <v>1.3507131387550768</v>
      </c>
      <c r="G168" s="12"/>
      <c r="H168" s="12"/>
      <c r="I168" s="12">
        <f t="shared" si="19"/>
        <v>0.60276317078747099</v>
      </c>
      <c r="J168" s="12"/>
      <c r="K168" s="12"/>
      <c r="L168" s="12">
        <f t="shared" si="21"/>
        <v>0.59373209554784934</v>
      </c>
      <c r="M168" s="12"/>
      <c r="N168" s="48"/>
      <c r="O168" s="48"/>
      <c r="P168" s="48"/>
      <c r="Q168" s="48"/>
      <c r="R168" s="48"/>
      <c r="S168" s="48"/>
      <c r="T168" s="48"/>
      <c r="U168" s="48"/>
    </row>
    <row r="169" spans="1:21" x14ac:dyDescent="0.25">
      <c r="A169" s="26">
        <v>36</v>
      </c>
      <c r="B169" s="26"/>
      <c r="C169" s="26">
        <f t="shared" si="20"/>
        <v>0.61265340164422732</v>
      </c>
      <c r="D169" s="26"/>
      <c r="E169" s="26"/>
      <c r="F169" s="12">
        <f t="shared" si="18"/>
        <v>1.5856197715820468</v>
      </c>
      <c r="G169" s="12"/>
      <c r="H169" s="12"/>
      <c r="I169" s="12">
        <f t="shared" si="19"/>
        <v>0.58890654617166704</v>
      </c>
      <c r="J169" s="12"/>
      <c r="K169" s="12"/>
      <c r="L169" s="12">
        <f t="shared" si="21"/>
        <v>0.58008308185709412</v>
      </c>
      <c r="M169" s="12"/>
      <c r="N169" s="48"/>
      <c r="O169" s="48"/>
      <c r="P169" s="48"/>
      <c r="Q169" s="48"/>
      <c r="R169" s="48"/>
      <c r="S169" s="48"/>
      <c r="T169" s="48"/>
      <c r="U169" s="48"/>
    </row>
    <row r="170" spans="1:21" x14ac:dyDescent="0.25">
      <c r="A170" s="26">
        <v>37</v>
      </c>
      <c r="B170" s="26"/>
      <c r="C170" s="26">
        <f t="shared" si="20"/>
        <v>0.59947805967338375</v>
      </c>
      <c r="D170" s="26"/>
      <c r="E170" s="26"/>
      <c r="F170" s="12">
        <f t="shared" si="18"/>
        <v>1.9194344603361619</v>
      </c>
      <c r="G170" s="12"/>
      <c r="H170" s="12"/>
      <c r="I170" s="12">
        <f t="shared" si="19"/>
        <v>0.57567269120151732</v>
      </c>
      <c r="J170" s="12"/>
      <c r="K170" s="12"/>
      <c r="L170" s="12">
        <f t="shared" si="21"/>
        <v>0.56704750698390116</v>
      </c>
      <c r="M170" s="12"/>
      <c r="N170" s="48"/>
      <c r="O170" s="48"/>
      <c r="P170" s="48"/>
      <c r="Q170" s="48"/>
      <c r="R170" s="48"/>
      <c r="S170" s="48"/>
      <c r="T170" s="48"/>
      <c r="U170" s="48"/>
    </row>
    <row r="171" spans="1:21" x14ac:dyDescent="0.25">
      <c r="A171" s="26">
        <v>38</v>
      </c>
      <c r="B171" s="26"/>
      <c r="C171" s="26">
        <f t="shared" si="20"/>
        <v>0.58685746894341773</v>
      </c>
      <c r="D171" s="26"/>
      <c r="E171" s="26"/>
      <c r="F171" s="12">
        <f t="shared" si="18"/>
        <v>2.4312836497591386</v>
      </c>
      <c r="G171" s="12"/>
      <c r="H171" s="12"/>
      <c r="I171" s="12">
        <f t="shared" si="19"/>
        <v>0.56302054414214331</v>
      </c>
      <c r="J171" s="12"/>
      <c r="K171" s="12"/>
      <c r="L171" s="12">
        <f t="shared" si="21"/>
        <v>0.55458492441282625</v>
      </c>
      <c r="M171" s="12"/>
      <c r="N171" s="48"/>
      <c r="O171" s="48"/>
      <c r="P171" s="48"/>
      <c r="Q171" s="48"/>
      <c r="R171" s="48"/>
      <c r="S171" s="48"/>
      <c r="T171" s="48"/>
      <c r="U171" s="48"/>
    </row>
    <row r="172" spans="1:21" x14ac:dyDescent="0.25">
      <c r="A172" s="26">
        <v>39</v>
      </c>
      <c r="B172" s="26"/>
      <c r="C172" s="26">
        <f t="shared" si="20"/>
        <v>0.57475731494458437</v>
      </c>
      <c r="D172" s="26"/>
      <c r="E172" s="26"/>
      <c r="F172" s="12">
        <f t="shared" si="18"/>
        <v>3.315386795126098</v>
      </c>
      <c r="G172" s="12"/>
      <c r="H172" s="12"/>
      <c r="I172" s="12">
        <f t="shared" si="19"/>
        <v>0.55091257545091432</v>
      </c>
      <c r="J172" s="12"/>
      <c r="K172" s="12"/>
      <c r="L172" s="12">
        <f t="shared" si="21"/>
        <v>0.54265836689857205</v>
      </c>
      <c r="M172" s="12"/>
      <c r="N172" s="48"/>
      <c r="O172" s="48"/>
      <c r="P172" s="48"/>
      <c r="Q172" s="48"/>
      <c r="R172" s="48"/>
      <c r="S172" s="48"/>
      <c r="T172" s="48"/>
      <c r="U172" s="48"/>
    </row>
    <row r="173" spans="1:21" x14ac:dyDescent="0.25">
      <c r="A173" s="26">
        <v>40</v>
      </c>
      <c r="B173" s="26"/>
      <c r="C173" s="26">
        <f t="shared" si="20"/>
        <v>0.563146056056815</v>
      </c>
      <c r="D173" s="26"/>
      <c r="E173" s="26"/>
      <c r="F173" s="12">
        <f t="shared" si="18"/>
        <v>5.2098935351981543</v>
      </c>
      <c r="G173" s="12"/>
      <c r="H173" s="12"/>
      <c r="I173" s="12">
        <f t="shared" si="19"/>
        <v>0.53931441596773722</v>
      </c>
      <c r="J173" s="12"/>
      <c r="K173" s="12"/>
      <c r="L173" s="12">
        <f t="shared" si="21"/>
        <v>0.53123398022702306</v>
      </c>
      <c r="M173" s="12"/>
      <c r="N173" s="48"/>
      <c r="O173" s="48"/>
      <c r="P173" s="48"/>
      <c r="Q173" s="48"/>
      <c r="R173" s="48"/>
      <c r="S173" s="48"/>
      <c r="T173" s="48"/>
      <c r="U173" s="48"/>
    </row>
    <row r="174" spans="1:21" x14ac:dyDescent="0.25">
      <c r="A174" s="26">
        <v>41</v>
      </c>
      <c r="B174" s="26"/>
      <c r="C174" s="26">
        <f t="shared" si="20"/>
        <v>0.551994649006185</v>
      </c>
      <c r="D174" s="26"/>
      <c r="E174" s="26"/>
      <c r="F174" s="12">
        <f t="shared" si="18"/>
        <v>12.156418248795692</v>
      </c>
      <c r="G174" s="12"/>
      <c r="H174" s="12"/>
      <c r="I174" s="12">
        <f t="shared" si="19"/>
        <v>0.52819453110242298</v>
      </c>
      <c r="J174" s="12"/>
      <c r="K174" s="12"/>
      <c r="L174" s="12">
        <f t="shared" si="21"/>
        <v>0.52028070228419776</v>
      </c>
      <c r="M174" s="12"/>
      <c r="N174" s="48"/>
      <c r="O174" s="48"/>
      <c r="P174" s="48"/>
      <c r="Q174" s="48"/>
      <c r="R174" s="48"/>
      <c r="S174" s="48"/>
      <c r="T174" s="48"/>
      <c r="U174" s="48"/>
    </row>
    <row r="175" spans="1:21" x14ac:dyDescent="0.25">
      <c r="A175" s="85" t="s">
        <v>103</v>
      </c>
      <c r="B175" s="62"/>
      <c r="C175" s="86"/>
      <c r="D175" s="87"/>
      <c r="E175" s="87"/>
      <c r="F175" s="14"/>
      <c r="G175" s="14"/>
      <c r="H175" s="14"/>
      <c r="I175" s="14"/>
      <c r="J175" s="14"/>
      <c r="K175" s="14"/>
      <c r="L175" s="14"/>
      <c r="M175" s="15"/>
      <c r="N175" s="48"/>
      <c r="O175" s="48"/>
      <c r="P175" s="48"/>
      <c r="Q175" s="48"/>
      <c r="R175" s="48"/>
      <c r="S175" s="48"/>
      <c r="T175" s="48"/>
      <c r="U175" s="48"/>
    </row>
    <row r="176" spans="1:21" x14ac:dyDescent="0.25">
      <c r="A176" s="26">
        <v>1</v>
      </c>
      <c r="B176" s="26"/>
      <c r="C176" s="26">
        <f>(0.5*$S$5*(1-C50)^2)/(1-MIN(1,C134)*C50)</f>
        <v>53.25</v>
      </c>
      <c r="D176" s="26"/>
      <c r="E176" s="26"/>
      <c r="F176" s="12">
        <f>(0.5*$S$5*(1-F50)^2)/(1-MIN(1,F134)*F50)</f>
        <v>6.3800194667515937</v>
      </c>
      <c r="G176" s="12"/>
      <c r="H176" s="12"/>
      <c r="I176" s="12">
        <f>(0.5*$S$5*(1-I50)^2)/(1-MIN(1,I134)*I50)</f>
        <v>54.25</v>
      </c>
      <c r="J176" s="12"/>
      <c r="K176" s="12"/>
      <c r="L176" s="12">
        <f>(0.5*$S$5*(1-L50)^2)/(1-MIN(1,L134)*L50)</f>
        <v>54.25</v>
      </c>
      <c r="M176" s="12"/>
      <c r="N176" s="48"/>
      <c r="O176" s="48"/>
      <c r="P176" s="48"/>
      <c r="Q176" s="48"/>
      <c r="R176" s="48"/>
      <c r="S176" s="48"/>
      <c r="T176" s="48"/>
      <c r="U176" s="48"/>
    </row>
    <row r="177" spans="1:21" x14ac:dyDescent="0.25">
      <c r="A177" s="26">
        <v>2</v>
      </c>
      <c r="B177" s="26"/>
      <c r="C177" s="26">
        <f t="shared" ref="C177:C216" si="22">(0.5*$S$5*(1-C51)^2)/(1-MIN(1,C135)*C51)</f>
        <v>52.75</v>
      </c>
      <c r="D177" s="26"/>
      <c r="E177" s="26"/>
      <c r="F177" s="12">
        <f t="shared" ref="F177:F216" si="23">(0.5*$S$5*(1-F51)^2)/(1-MIN(1,F135)*F51)</f>
        <v>7.1191449118186263</v>
      </c>
      <c r="G177" s="12"/>
      <c r="H177" s="12"/>
      <c r="I177" s="12">
        <f t="shared" ref="I177:I215" si="24">(0.5*$S$5*(1-I51)^2)/(1-MIN(1,I135)*I51)</f>
        <v>53.749999999999993</v>
      </c>
      <c r="J177" s="12"/>
      <c r="K177" s="12"/>
      <c r="L177" s="12">
        <f t="shared" ref="L177:L216" si="25">(0.5*$S$5*(1-L51)^2)/(1-MIN(1,L135)*L51)</f>
        <v>53.749999999999993</v>
      </c>
      <c r="M177" s="12"/>
      <c r="N177" s="48"/>
      <c r="O177" s="48"/>
      <c r="P177" s="48"/>
      <c r="Q177" s="48"/>
      <c r="R177" s="48"/>
      <c r="S177" s="48"/>
      <c r="T177" s="48"/>
      <c r="U177" s="48"/>
    </row>
    <row r="178" spans="1:21" x14ac:dyDescent="0.25">
      <c r="A178" s="26">
        <v>3</v>
      </c>
      <c r="B178" s="26"/>
      <c r="C178" s="26">
        <f t="shared" si="22"/>
        <v>52.25</v>
      </c>
      <c r="D178" s="26"/>
      <c r="E178" s="26"/>
      <c r="F178" s="12">
        <f t="shared" si="23"/>
        <v>7.8987703812729002</v>
      </c>
      <c r="G178" s="12"/>
      <c r="H178" s="12"/>
      <c r="I178" s="12">
        <f t="shared" si="24"/>
        <v>53.25</v>
      </c>
      <c r="J178" s="12"/>
      <c r="K178" s="12"/>
      <c r="L178" s="12">
        <f t="shared" si="25"/>
        <v>53.25</v>
      </c>
      <c r="M178" s="12"/>
      <c r="N178" s="48"/>
      <c r="O178" s="48"/>
      <c r="P178" s="48"/>
      <c r="Q178" s="48"/>
      <c r="R178" s="48"/>
      <c r="S178" s="48"/>
      <c r="T178" s="48"/>
      <c r="U178" s="48"/>
    </row>
    <row r="179" spans="1:21" x14ac:dyDescent="0.25">
      <c r="A179" s="26">
        <v>4</v>
      </c>
      <c r="B179" s="26"/>
      <c r="C179" s="26">
        <f t="shared" si="22"/>
        <v>51.75</v>
      </c>
      <c r="D179" s="26"/>
      <c r="E179" s="26"/>
      <c r="F179" s="12">
        <f t="shared" si="23"/>
        <v>8.7188958751144021</v>
      </c>
      <c r="G179" s="12"/>
      <c r="H179" s="12"/>
      <c r="I179" s="12">
        <f t="shared" si="24"/>
        <v>52.75</v>
      </c>
      <c r="J179" s="12"/>
      <c r="K179" s="12"/>
      <c r="L179" s="12">
        <f t="shared" si="25"/>
        <v>52.75</v>
      </c>
      <c r="M179" s="12"/>
      <c r="N179" s="48"/>
      <c r="O179" s="48"/>
      <c r="P179" s="48"/>
      <c r="Q179" s="48"/>
      <c r="R179" s="48"/>
      <c r="S179" s="48"/>
      <c r="T179" s="48"/>
      <c r="U179" s="48"/>
    </row>
    <row r="180" spans="1:21" x14ac:dyDescent="0.25">
      <c r="A180" s="26">
        <v>5</v>
      </c>
      <c r="B180" s="26"/>
      <c r="C180" s="26">
        <f t="shared" si="22"/>
        <v>51.25</v>
      </c>
      <c r="D180" s="26"/>
      <c r="E180" s="26"/>
      <c r="F180" s="12">
        <f t="shared" si="23"/>
        <v>9.579521393343148</v>
      </c>
      <c r="G180" s="12"/>
      <c r="H180" s="12"/>
      <c r="I180" s="12">
        <f t="shared" si="24"/>
        <v>52.25</v>
      </c>
      <c r="J180" s="12"/>
      <c r="K180" s="12"/>
      <c r="L180" s="12">
        <f t="shared" si="25"/>
        <v>52.25</v>
      </c>
      <c r="M180" s="12"/>
      <c r="N180" s="48"/>
      <c r="O180" s="48"/>
      <c r="P180" s="48"/>
      <c r="Q180" s="48"/>
      <c r="R180" s="48"/>
      <c r="S180" s="48"/>
      <c r="T180" s="48"/>
      <c r="U180" s="48"/>
    </row>
    <row r="181" spans="1:21" x14ac:dyDescent="0.25">
      <c r="A181" s="26">
        <v>6</v>
      </c>
      <c r="B181" s="26"/>
      <c r="C181" s="26">
        <f t="shared" si="22"/>
        <v>50.75</v>
      </c>
      <c r="D181" s="26"/>
      <c r="E181" s="26"/>
      <c r="F181" s="12">
        <f t="shared" si="23"/>
        <v>10.480646935959118</v>
      </c>
      <c r="G181" s="12"/>
      <c r="H181" s="12"/>
      <c r="I181" s="12">
        <f t="shared" si="24"/>
        <v>51.75</v>
      </c>
      <c r="J181" s="12"/>
      <c r="K181" s="12"/>
      <c r="L181" s="12">
        <f t="shared" si="25"/>
        <v>51.75</v>
      </c>
      <c r="M181" s="12"/>
      <c r="N181" s="48"/>
      <c r="O181" s="48"/>
      <c r="P181" s="48"/>
      <c r="Q181" s="48"/>
      <c r="R181" s="48"/>
      <c r="S181" s="48"/>
      <c r="T181" s="48"/>
      <c r="U181" s="48"/>
    </row>
    <row r="182" spans="1:21" x14ac:dyDescent="0.25">
      <c r="A182" s="26">
        <v>7</v>
      </c>
      <c r="B182" s="26"/>
      <c r="C182" s="26">
        <f t="shared" si="22"/>
        <v>50.25</v>
      </c>
      <c r="D182" s="26"/>
      <c r="E182" s="26"/>
      <c r="F182" s="12">
        <f t="shared" si="23"/>
        <v>11.422272502962333</v>
      </c>
      <c r="G182" s="12"/>
      <c r="H182" s="12"/>
      <c r="I182" s="12">
        <f t="shared" si="24"/>
        <v>51.25</v>
      </c>
      <c r="J182" s="12"/>
      <c r="K182" s="12"/>
      <c r="L182" s="12">
        <f t="shared" si="25"/>
        <v>51.25</v>
      </c>
      <c r="M182" s="12"/>
      <c r="N182" s="48"/>
      <c r="O182" s="48"/>
      <c r="P182" s="48"/>
      <c r="Q182" s="48"/>
      <c r="R182" s="48"/>
      <c r="S182" s="48"/>
      <c r="T182" s="48"/>
      <c r="U182" s="48"/>
    </row>
    <row r="183" spans="1:21" x14ac:dyDescent="0.25">
      <c r="A183" s="26">
        <v>8</v>
      </c>
      <c r="B183" s="26"/>
      <c r="C183" s="26">
        <f t="shared" si="22"/>
        <v>49.75</v>
      </c>
      <c r="D183" s="26"/>
      <c r="E183" s="26"/>
      <c r="F183" s="12">
        <f t="shared" si="23"/>
        <v>12.40439809435278</v>
      </c>
      <c r="G183" s="12"/>
      <c r="H183" s="12"/>
      <c r="I183" s="12">
        <f t="shared" si="24"/>
        <v>50.75</v>
      </c>
      <c r="J183" s="12"/>
      <c r="K183" s="12"/>
      <c r="L183" s="12">
        <f t="shared" si="25"/>
        <v>50.75</v>
      </c>
      <c r="M183" s="12"/>
      <c r="N183" s="48"/>
      <c r="O183" s="48"/>
      <c r="P183" s="48"/>
      <c r="Q183" s="48"/>
      <c r="R183" s="48"/>
      <c r="S183" s="48"/>
      <c r="T183" s="48"/>
      <c r="U183" s="48"/>
    </row>
    <row r="184" spans="1:21" x14ac:dyDescent="0.25">
      <c r="A184" s="26">
        <v>9</v>
      </c>
      <c r="B184" s="26"/>
      <c r="C184" s="26">
        <f t="shared" si="22"/>
        <v>49.250000000000007</v>
      </c>
      <c r="D184" s="26"/>
      <c r="E184" s="26"/>
      <c r="F184" s="12">
        <f t="shared" si="23"/>
        <v>13.427023710130456</v>
      </c>
      <c r="G184" s="12"/>
      <c r="H184" s="12"/>
      <c r="I184" s="12">
        <f t="shared" si="24"/>
        <v>50.25</v>
      </c>
      <c r="J184" s="12"/>
      <c r="K184" s="12"/>
      <c r="L184" s="12">
        <f t="shared" si="25"/>
        <v>50.25</v>
      </c>
      <c r="M184" s="12"/>
      <c r="N184" s="48"/>
      <c r="O184" s="48"/>
      <c r="P184" s="48"/>
      <c r="Q184" s="48"/>
      <c r="R184" s="48"/>
      <c r="S184" s="48"/>
      <c r="T184" s="48"/>
      <c r="U184" s="48"/>
    </row>
    <row r="185" spans="1:21" x14ac:dyDescent="0.25">
      <c r="A185" s="26">
        <v>10</v>
      </c>
      <c r="B185" s="26"/>
      <c r="C185" s="26">
        <f t="shared" si="22"/>
        <v>48.750000000000007</v>
      </c>
      <c r="D185" s="26"/>
      <c r="E185" s="26"/>
      <c r="F185" s="12">
        <f t="shared" si="23"/>
        <v>14.490149350295374</v>
      </c>
      <c r="G185" s="12"/>
      <c r="H185" s="12"/>
      <c r="I185" s="12">
        <f t="shared" si="24"/>
        <v>49.75</v>
      </c>
      <c r="J185" s="12"/>
      <c r="K185" s="12"/>
      <c r="L185" s="12">
        <f t="shared" si="25"/>
        <v>49.75</v>
      </c>
      <c r="M185" s="12"/>
      <c r="N185" s="48"/>
      <c r="O185" s="48"/>
      <c r="P185" s="48"/>
      <c r="Q185" s="48"/>
      <c r="R185" s="48"/>
      <c r="S185" s="48"/>
      <c r="T185" s="48"/>
      <c r="U185" s="48"/>
    </row>
    <row r="186" spans="1:21" x14ac:dyDescent="0.25">
      <c r="A186" s="26">
        <v>11</v>
      </c>
      <c r="B186" s="26"/>
      <c r="C186" s="26">
        <f t="shared" si="22"/>
        <v>48.25</v>
      </c>
      <c r="D186" s="26"/>
      <c r="E186" s="26"/>
      <c r="F186" s="12">
        <f t="shared" si="23"/>
        <v>15.593775014847523</v>
      </c>
      <c r="G186" s="12"/>
      <c r="H186" s="12"/>
      <c r="I186" s="12">
        <f t="shared" si="24"/>
        <v>49.250000000000007</v>
      </c>
      <c r="J186" s="12"/>
      <c r="K186" s="12"/>
      <c r="L186" s="12">
        <f t="shared" si="25"/>
        <v>49.250000000000007</v>
      </c>
      <c r="M186" s="12"/>
      <c r="N186" s="48"/>
      <c r="O186" s="48"/>
      <c r="P186" s="48"/>
      <c r="Q186" s="48"/>
      <c r="R186" s="48"/>
      <c r="S186" s="48"/>
      <c r="T186" s="48"/>
      <c r="U186" s="48"/>
    </row>
    <row r="187" spans="1:21" x14ac:dyDescent="0.25">
      <c r="A187" s="26">
        <v>12</v>
      </c>
      <c r="B187" s="26"/>
      <c r="C187" s="26">
        <f t="shared" si="22"/>
        <v>47.750000000000007</v>
      </c>
      <c r="D187" s="26"/>
      <c r="E187" s="26"/>
      <c r="F187" s="12">
        <f t="shared" si="23"/>
        <v>16.737900703786909</v>
      </c>
      <c r="G187" s="12"/>
      <c r="H187" s="12"/>
      <c r="I187" s="12">
        <f t="shared" si="24"/>
        <v>48.750000000000007</v>
      </c>
      <c r="J187" s="12"/>
      <c r="K187" s="12"/>
      <c r="L187" s="12">
        <f t="shared" si="25"/>
        <v>48.750000000000007</v>
      </c>
      <c r="M187" s="12"/>
      <c r="N187" s="48"/>
      <c r="O187" s="48"/>
      <c r="P187" s="48"/>
      <c r="Q187" s="48"/>
      <c r="R187" s="48"/>
      <c r="S187" s="48"/>
      <c r="T187" s="48"/>
      <c r="U187" s="48"/>
    </row>
    <row r="188" spans="1:21" x14ac:dyDescent="0.25">
      <c r="A188" s="26">
        <v>13</v>
      </c>
      <c r="B188" s="26"/>
      <c r="C188" s="26">
        <f t="shared" si="22"/>
        <v>47.25</v>
      </c>
      <c r="D188" s="26"/>
      <c r="E188" s="26"/>
      <c r="F188" s="12">
        <f t="shared" si="23"/>
        <v>17.922526417113527</v>
      </c>
      <c r="G188" s="12"/>
      <c r="H188" s="12"/>
      <c r="I188" s="12">
        <f t="shared" si="24"/>
        <v>48.25</v>
      </c>
      <c r="J188" s="12"/>
      <c r="K188" s="12"/>
      <c r="L188" s="12">
        <f t="shared" si="25"/>
        <v>48.25</v>
      </c>
      <c r="M188" s="12"/>
      <c r="N188" s="48"/>
      <c r="O188" s="48"/>
      <c r="P188" s="48"/>
      <c r="Q188" s="48"/>
      <c r="R188" s="48"/>
      <c r="S188" s="48"/>
      <c r="T188" s="48"/>
      <c r="U188" s="48"/>
    </row>
    <row r="189" spans="1:21" x14ac:dyDescent="0.25">
      <c r="A189" s="26">
        <v>14</v>
      </c>
      <c r="B189" s="26"/>
      <c r="C189" s="26">
        <f t="shared" si="22"/>
        <v>46.75</v>
      </c>
      <c r="D189" s="26"/>
      <c r="E189" s="26"/>
      <c r="F189" s="12">
        <f t="shared" si="23"/>
        <v>19.147652154827384</v>
      </c>
      <c r="G189" s="12"/>
      <c r="H189" s="12"/>
      <c r="I189" s="12">
        <f t="shared" si="24"/>
        <v>47.750000000000007</v>
      </c>
      <c r="J189" s="12"/>
      <c r="K189" s="12"/>
      <c r="L189" s="12">
        <f t="shared" si="25"/>
        <v>47.750000000000007</v>
      </c>
      <c r="M189" s="12"/>
      <c r="N189" s="48"/>
      <c r="O189" s="48"/>
      <c r="P189" s="48"/>
      <c r="Q189" s="48"/>
      <c r="R189" s="48"/>
      <c r="S189" s="48"/>
      <c r="T189" s="48"/>
      <c r="U189" s="48"/>
    </row>
    <row r="190" spans="1:21" x14ac:dyDescent="0.25">
      <c r="A190" s="26">
        <v>15</v>
      </c>
      <c r="B190" s="26"/>
      <c r="C190" s="26">
        <f t="shared" si="22"/>
        <v>46.25</v>
      </c>
      <c r="D190" s="26"/>
      <c r="E190" s="26"/>
      <c r="F190" s="12">
        <f t="shared" si="23"/>
        <v>20.413277916928475</v>
      </c>
      <c r="G190" s="12"/>
      <c r="H190" s="12"/>
      <c r="I190" s="12">
        <f t="shared" si="24"/>
        <v>47.25</v>
      </c>
      <c r="J190" s="12"/>
      <c r="K190" s="12"/>
      <c r="L190" s="12">
        <f t="shared" si="25"/>
        <v>47.25</v>
      </c>
      <c r="M190" s="12"/>
      <c r="N190" s="48"/>
      <c r="O190" s="48"/>
      <c r="P190" s="48"/>
      <c r="Q190" s="48"/>
      <c r="R190" s="48"/>
      <c r="S190" s="48"/>
      <c r="T190" s="48"/>
      <c r="U190" s="48"/>
    </row>
    <row r="191" spans="1:21" x14ac:dyDescent="0.25">
      <c r="A191" s="26">
        <v>16</v>
      </c>
      <c r="B191" s="26"/>
      <c r="C191" s="26">
        <f t="shared" si="22"/>
        <v>45.75</v>
      </c>
      <c r="D191" s="26"/>
      <c r="E191" s="26"/>
      <c r="F191" s="12">
        <f t="shared" si="23"/>
        <v>21.719403703416795</v>
      </c>
      <c r="G191" s="12"/>
      <c r="H191" s="12"/>
      <c r="I191" s="12">
        <f t="shared" si="24"/>
        <v>46.75</v>
      </c>
      <c r="J191" s="12"/>
      <c r="K191" s="12"/>
      <c r="L191" s="12">
        <f t="shared" si="25"/>
        <v>46.75</v>
      </c>
      <c r="M191" s="12"/>
      <c r="N191" s="48"/>
      <c r="O191" s="48"/>
      <c r="P191" s="48"/>
      <c r="Q191" s="48"/>
      <c r="R191" s="48"/>
      <c r="S191" s="48"/>
      <c r="T191" s="48"/>
      <c r="U191" s="48"/>
    </row>
    <row r="192" spans="1:21" x14ac:dyDescent="0.25">
      <c r="A192" s="26">
        <v>17</v>
      </c>
      <c r="B192" s="26"/>
      <c r="C192" s="26">
        <f t="shared" si="22"/>
        <v>45.25</v>
      </c>
      <c r="D192" s="26"/>
      <c r="E192" s="26"/>
      <c r="F192" s="12">
        <f t="shared" si="23"/>
        <v>23.066029514292349</v>
      </c>
      <c r="G192" s="12"/>
      <c r="H192" s="12"/>
      <c r="I192" s="12">
        <f t="shared" si="24"/>
        <v>46.25</v>
      </c>
      <c r="J192" s="12"/>
      <c r="K192" s="12"/>
      <c r="L192" s="12">
        <f t="shared" si="25"/>
        <v>46.25</v>
      </c>
      <c r="M192" s="12"/>
      <c r="N192" s="48"/>
      <c r="O192" s="48"/>
      <c r="P192" s="48"/>
      <c r="Q192" s="48"/>
      <c r="R192" s="48"/>
      <c r="S192" s="48"/>
      <c r="T192" s="48"/>
      <c r="U192" s="48"/>
    </row>
    <row r="193" spans="1:21" x14ac:dyDescent="0.25">
      <c r="A193" s="26">
        <v>18</v>
      </c>
      <c r="B193" s="26"/>
      <c r="C193" s="26">
        <f t="shared" si="22"/>
        <v>44.749999999999993</v>
      </c>
      <c r="D193" s="26"/>
      <c r="E193" s="26"/>
      <c r="F193" s="12">
        <f t="shared" si="23"/>
        <v>24.45315534955515</v>
      </c>
      <c r="G193" s="12"/>
      <c r="H193" s="12"/>
      <c r="I193" s="12">
        <f t="shared" si="24"/>
        <v>45.75</v>
      </c>
      <c r="J193" s="12"/>
      <c r="K193" s="12"/>
      <c r="L193" s="12">
        <f t="shared" si="25"/>
        <v>45.617193672340726</v>
      </c>
      <c r="M193" s="12"/>
      <c r="N193" s="48"/>
      <c r="O193" s="48"/>
      <c r="P193" s="48"/>
      <c r="Q193" s="48"/>
      <c r="R193" s="48"/>
      <c r="S193" s="48"/>
      <c r="T193" s="48"/>
      <c r="U193" s="48"/>
    </row>
    <row r="194" spans="1:21" x14ac:dyDescent="0.25">
      <c r="A194" s="26">
        <v>19</v>
      </c>
      <c r="B194" s="26"/>
      <c r="C194" s="26">
        <f t="shared" si="22"/>
        <v>43.940051235261095</v>
      </c>
      <c r="D194" s="26"/>
      <c r="E194" s="26"/>
      <c r="F194" s="12">
        <f t="shared" si="23"/>
        <v>25.880781209205182</v>
      </c>
      <c r="G194" s="12"/>
      <c r="H194" s="12"/>
      <c r="I194" s="12">
        <f t="shared" si="24"/>
        <v>44.812979250212663</v>
      </c>
      <c r="J194" s="12"/>
      <c r="K194" s="12"/>
      <c r="L194" s="12">
        <f t="shared" si="25"/>
        <v>44.625545161084375</v>
      </c>
      <c r="M194" s="12"/>
      <c r="N194" s="48"/>
      <c r="O194" s="48"/>
      <c r="P194" s="48"/>
      <c r="Q194" s="48"/>
      <c r="R194" s="48"/>
      <c r="S194" s="48"/>
      <c r="T194" s="48"/>
      <c r="U194" s="48"/>
    </row>
    <row r="195" spans="1:21" x14ac:dyDescent="0.25">
      <c r="A195" s="26">
        <v>20</v>
      </c>
      <c r="B195" s="26"/>
      <c r="C195" s="26">
        <f t="shared" si="22"/>
        <v>42.952665871233378</v>
      </c>
      <c r="D195" s="26"/>
      <c r="E195" s="26"/>
      <c r="F195" s="12">
        <f t="shared" si="23"/>
        <v>27.348907093242438</v>
      </c>
      <c r="G195" s="12"/>
      <c r="H195" s="12"/>
      <c r="I195" s="12">
        <f t="shared" si="24"/>
        <v>43.828108670555345</v>
      </c>
      <c r="J195" s="12"/>
      <c r="K195" s="12"/>
      <c r="L195" s="12">
        <f t="shared" si="25"/>
        <v>43.644793886215446</v>
      </c>
      <c r="M195" s="12"/>
      <c r="N195" s="48"/>
      <c r="O195" s="48"/>
      <c r="P195" s="48"/>
      <c r="Q195" s="48"/>
      <c r="R195" s="48"/>
      <c r="S195" s="48"/>
      <c r="T195" s="48"/>
      <c r="U195" s="48"/>
    </row>
    <row r="196" spans="1:21" x14ac:dyDescent="0.25">
      <c r="A196" s="26">
        <v>21</v>
      </c>
      <c r="B196" s="26"/>
      <c r="C196" s="26">
        <f t="shared" si="22"/>
        <v>41.976500795433282</v>
      </c>
      <c r="D196" s="26"/>
      <c r="E196" s="26"/>
      <c r="F196" s="12">
        <f t="shared" si="23"/>
        <v>28.857533001666933</v>
      </c>
      <c r="G196" s="12"/>
      <c r="H196" s="12"/>
      <c r="I196" s="12">
        <f t="shared" si="24"/>
        <v>42.854181097338682</v>
      </c>
      <c r="J196" s="12"/>
      <c r="K196" s="12"/>
      <c r="L196" s="12">
        <f t="shared" si="25"/>
        <v>42.674939847733967</v>
      </c>
      <c r="M196" s="12"/>
      <c r="N196" s="48"/>
      <c r="O196" s="48"/>
      <c r="P196" s="48"/>
      <c r="Q196" s="48"/>
      <c r="R196" s="48"/>
      <c r="S196" s="48"/>
      <c r="T196" s="48"/>
      <c r="U196" s="48"/>
    </row>
    <row r="197" spans="1:21" x14ac:dyDescent="0.25">
      <c r="A197" s="26">
        <v>22</v>
      </c>
      <c r="B197" s="26"/>
      <c r="C197" s="26">
        <f t="shared" si="22"/>
        <v>41.011556007860761</v>
      </c>
      <c r="D197" s="26"/>
      <c r="E197" s="26"/>
      <c r="F197" s="12">
        <f t="shared" si="23"/>
        <v>30.406658934478667</v>
      </c>
      <c r="G197" s="12"/>
      <c r="H197" s="12"/>
      <c r="I197" s="12">
        <f t="shared" si="24"/>
        <v>41.891196530562638</v>
      </c>
      <c r="J197" s="12"/>
      <c r="K197" s="12"/>
      <c r="L197" s="12">
        <f t="shared" si="25"/>
        <v>41.715983045639902</v>
      </c>
      <c r="M197" s="12"/>
      <c r="N197" s="48"/>
      <c r="O197" s="48"/>
      <c r="P197" s="48"/>
      <c r="Q197" s="48"/>
      <c r="R197" s="48"/>
      <c r="S197" s="48"/>
      <c r="T197" s="48"/>
      <c r="U197" s="48"/>
    </row>
    <row r="198" spans="1:21" x14ac:dyDescent="0.25">
      <c r="A198" s="26">
        <v>23</v>
      </c>
      <c r="B198" s="26"/>
      <c r="C198" s="26">
        <f t="shared" si="22"/>
        <v>40.057831508515818</v>
      </c>
      <c r="D198" s="26"/>
      <c r="E198" s="26"/>
      <c r="F198" s="12">
        <f t="shared" si="23"/>
        <v>31.996284891677643</v>
      </c>
      <c r="G198" s="12"/>
      <c r="H198" s="12"/>
      <c r="I198" s="12">
        <f t="shared" si="24"/>
        <v>40.939154970227257</v>
      </c>
      <c r="J198" s="12"/>
      <c r="K198" s="12"/>
      <c r="L198" s="12">
        <f t="shared" si="25"/>
        <v>40.767923479933287</v>
      </c>
      <c r="M198" s="12"/>
      <c r="N198" s="48"/>
      <c r="O198" s="48"/>
      <c r="P198" s="48"/>
      <c r="Q198" s="48"/>
      <c r="R198" s="48"/>
      <c r="S198" s="48"/>
      <c r="T198" s="48"/>
      <c r="U198" s="48"/>
    </row>
    <row r="199" spans="1:21" x14ac:dyDescent="0.25">
      <c r="A199" s="26">
        <v>24</v>
      </c>
      <c r="B199" s="26"/>
      <c r="C199" s="26">
        <f t="shared" si="22"/>
        <v>39.115327297398466</v>
      </c>
      <c r="D199" s="26"/>
      <c r="E199" s="26"/>
      <c r="F199" s="12">
        <f t="shared" si="23"/>
        <v>33.626410873263843</v>
      </c>
      <c r="G199" s="12"/>
      <c r="H199" s="12"/>
      <c r="I199" s="12">
        <f t="shared" si="24"/>
        <v>39.998056416332496</v>
      </c>
      <c r="J199" s="12"/>
      <c r="K199" s="12"/>
      <c r="L199" s="12">
        <f t="shared" si="25"/>
        <v>39.830761150614101</v>
      </c>
      <c r="M199" s="12"/>
      <c r="N199" s="48"/>
      <c r="O199" s="48"/>
      <c r="P199" s="48"/>
      <c r="Q199" s="48"/>
      <c r="R199" s="48"/>
      <c r="S199" s="48"/>
      <c r="T199" s="48"/>
      <c r="U199" s="48"/>
    </row>
    <row r="200" spans="1:21" x14ac:dyDescent="0.25">
      <c r="A200" s="26">
        <v>25</v>
      </c>
      <c r="B200" s="26"/>
      <c r="C200" s="26">
        <f t="shared" si="22"/>
        <v>38.184043374508697</v>
      </c>
      <c r="D200" s="26"/>
      <c r="E200" s="26"/>
      <c r="F200" s="12">
        <f t="shared" si="23"/>
        <v>35.297036879237282</v>
      </c>
      <c r="G200" s="12"/>
      <c r="H200" s="12"/>
      <c r="I200" s="12">
        <f t="shared" si="24"/>
        <v>39.067900868878361</v>
      </c>
      <c r="J200" s="12"/>
      <c r="K200" s="12"/>
      <c r="L200" s="12">
        <f t="shared" si="25"/>
        <v>38.90449605768233</v>
      </c>
      <c r="M200" s="12"/>
      <c r="N200" s="48"/>
      <c r="O200" s="48"/>
      <c r="P200" s="48"/>
      <c r="Q200" s="48"/>
      <c r="R200" s="48"/>
      <c r="S200" s="48"/>
      <c r="T200" s="48"/>
      <c r="U200" s="48"/>
    </row>
    <row r="201" spans="1:21" x14ac:dyDescent="0.25">
      <c r="A201" s="26">
        <v>26</v>
      </c>
      <c r="B201" s="26"/>
      <c r="C201" s="26">
        <f t="shared" si="22"/>
        <v>37.263979739846526</v>
      </c>
      <c r="D201" s="26"/>
      <c r="E201" s="26"/>
      <c r="F201" s="12">
        <f t="shared" si="23"/>
        <v>37.008162909597964</v>
      </c>
      <c r="G201" s="12"/>
      <c r="H201" s="12"/>
      <c r="I201" s="12">
        <f t="shared" si="24"/>
        <v>38.148688327864868</v>
      </c>
      <c r="J201" s="12"/>
      <c r="K201" s="12"/>
      <c r="L201" s="12">
        <f t="shared" si="25"/>
        <v>37.989128201138001</v>
      </c>
      <c r="M201" s="12"/>
      <c r="N201" s="48"/>
      <c r="O201" s="48"/>
      <c r="P201" s="48"/>
      <c r="Q201" s="48"/>
      <c r="R201" s="48"/>
      <c r="S201" s="48"/>
      <c r="T201" s="48"/>
      <c r="U201" s="48"/>
    </row>
    <row r="202" spans="1:21" x14ac:dyDescent="0.25">
      <c r="A202" s="26">
        <v>27</v>
      </c>
      <c r="B202" s="26"/>
      <c r="C202" s="26">
        <f t="shared" si="22"/>
        <v>36.355136393411939</v>
      </c>
      <c r="D202" s="26"/>
      <c r="E202" s="26"/>
      <c r="F202" s="12">
        <f t="shared" si="23"/>
        <v>38.759788964345859</v>
      </c>
      <c r="G202" s="12"/>
      <c r="H202" s="12"/>
      <c r="I202" s="12">
        <f t="shared" si="24"/>
        <v>37.240418793292008</v>
      </c>
      <c r="J202" s="12"/>
      <c r="K202" s="12"/>
      <c r="L202" s="12">
        <f t="shared" si="25"/>
        <v>37.084657580981101</v>
      </c>
      <c r="M202" s="12"/>
      <c r="N202" s="48"/>
      <c r="O202" s="48"/>
      <c r="P202" s="48"/>
      <c r="Q202" s="48"/>
      <c r="R202" s="48"/>
      <c r="S202" s="48"/>
      <c r="T202" s="48"/>
      <c r="U202" s="48"/>
    </row>
    <row r="203" spans="1:21" x14ac:dyDescent="0.25">
      <c r="A203" s="26">
        <v>28</v>
      </c>
      <c r="B203" s="26"/>
      <c r="C203" s="26">
        <f t="shared" si="22"/>
        <v>35.457513335204943</v>
      </c>
      <c r="D203" s="26"/>
      <c r="E203" s="26"/>
      <c r="F203" s="12">
        <f t="shared" si="23"/>
        <v>40.551915043480996</v>
      </c>
      <c r="G203" s="12"/>
      <c r="H203" s="12"/>
      <c r="I203" s="12">
        <f t="shared" si="24"/>
        <v>36.343092265159797</v>
      </c>
      <c r="J203" s="12"/>
      <c r="K203" s="12"/>
      <c r="L203" s="12">
        <f t="shared" si="25"/>
        <v>36.191084197211644</v>
      </c>
      <c r="M203" s="12"/>
      <c r="N203" s="48"/>
      <c r="O203" s="48"/>
      <c r="P203" s="48"/>
      <c r="Q203" s="48"/>
      <c r="R203" s="48"/>
      <c r="S203" s="48"/>
      <c r="T203" s="48"/>
      <c r="U203" s="48"/>
    </row>
    <row r="204" spans="1:21" x14ac:dyDescent="0.25">
      <c r="A204" s="26">
        <v>29</v>
      </c>
      <c r="B204" s="26"/>
      <c r="C204" s="26">
        <f t="shared" si="22"/>
        <v>34.571110565225538</v>
      </c>
      <c r="D204" s="26"/>
      <c r="E204" s="26"/>
      <c r="F204" s="12">
        <f t="shared" si="23"/>
        <v>42.384541147003382</v>
      </c>
      <c r="G204" s="12"/>
      <c r="H204" s="12"/>
      <c r="I204" s="12">
        <f t="shared" si="24"/>
        <v>35.456708743468226</v>
      </c>
      <c r="J204" s="12"/>
      <c r="K204" s="12"/>
      <c r="L204" s="12">
        <f t="shared" si="25"/>
        <v>35.308408049829616</v>
      </c>
      <c r="M204" s="12"/>
      <c r="N204" s="48"/>
      <c r="O204" s="48"/>
      <c r="P204" s="48"/>
      <c r="Q204" s="48"/>
      <c r="R204" s="48"/>
      <c r="S204" s="48"/>
      <c r="T204" s="48"/>
      <c r="U204" s="48"/>
    </row>
    <row r="205" spans="1:21" x14ac:dyDescent="0.25">
      <c r="A205" s="24">
        <v>30</v>
      </c>
      <c r="B205" s="24"/>
      <c r="C205" s="24">
        <f t="shared" si="22"/>
        <v>33.695928083473703</v>
      </c>
      <c r="D205" s="24"/>
      <c r="E205" s="24"/>
      <c r="F205" s="25">
        <f t="shared" si="23"/>
        <v>44.257667274913004</v>
      </c>
      <c r="G205" s="25"/>
      <c r="H205" s="25"/>
      <c r="I205" s="25">
        <f t="shared" si="24"/>
        <v>34.581268228217283</v>
      </c>
      <c r="J205" s="25"/>
      <c r="K205" s="25"/>
      <c r="L205" s="25">
        <f t="shared" si="25"/>
        <v>34.436629138835023</v>
      </c>
      <c r="M205" s="25"/>
      <c r="N205" s="48"/>
      <c r="O205" s="48"/>
      <c r="P205" s="48"/>
      <c r="Q205" s="48"/>
      <c r="R205" s="48"/>
      <c r="S205" s="48"/>
      <c r="T205" s="48"/>
      <c r="U205" s="48"/>
    </row>
    <row r="206" spans="1:21" x14ac:dyDescent="0.25">
      <c r="A206" s="26">
        <v>31</v>
      </c>
      <c r="B206" s="26"/>
      <c r="C206" s="26">
        <f t="shared" si="22"/>
        <v>32.831965889949473</v>
      </c>
      <c r="D206" s="26"/>
      <c r="E206" s="26"/>
      <c r="F206" s="12">
        <f t="shared" si="23"/>
        <v>46.171293427209847</v>
      </c>
      <c r="G206" s="12"/>
      <c r="H206" s="12"/>
      <c r="I206" s="12">
        <f t="shared" si="24"/>
        <v>33.716770719406981</v>
      </c>
      <c r="J206" s="12"/>
      <c r="K206" s="12"/>
      <c r="L206" s="12">
        <f t="shared" si="25"/>
        <v>33.575747464227859</v>
      </c>
      <c r="M206" s="12"/>
      <c r="N206" s="48"/>
      <c r="O206" s="48"/>
      <c r="P206" s="48"/>
      <c r="Q206" s="48"/>
      <c r="R206" s="48"/>
      <c r="S206" s="48"/>
      <c r="T206" s="48"/>
      <c r="U206" s="48"/>
    </row>
    <row r="207" spans="1:21" x14ac:dyDescent="0.25">
      <c r="A207" s="26">
        <v>32</v>
      </c>
      <c r="B207" s="26"/>
      <c r="C207" s="26">
        <f t="shared" si="22"/>
        <v>31.979223984652808</v>
      </c>
      <c r="D207" s="26"/>
      <c r="E207" s="26"/>
      <c r="F207" s="12">
        <f t="shared" si="23"/>
        <v>48.125419603893931</v>
      </c>
      <c r="G207" s="12"/>
      <c r="H207" s="12"/>
      <c r="I207" s="12">
        <f t="shared" si="24"/>
        <v>32.863216217037305</v>
      </c>
      <c r="J207" s="12"/>
      <c r="K207" s="12"/>
      <c r="L207" s="12">
        <f t="shared" si="25"/>
        <v>32.725763026008117</v>
      </c>
      <c r="M207" s="12"/>
      <c r="N207" s="48"/>
      <c r="O207" s="48"/>
      <c r="P207" s="48"/>
      <c r="Q207" s="48"/>
      <c r="R207" s="48"/>
      <c r="S207" s="48"/>
      <c r="T207" s="48"/>
      <c r="U207" s="48"/>
    </row>
    <row r="208" spans="1:21" x14ac:dyDescent="0.25">
      <c r="A208" s="26">
        <v>33</v>
      </c>
      <c r="B208" s="26"/>
      <c r="C208" s="26">
        <f t="shared" si="22"/>
        <v>31.137702367583749</v>
      </c>
      <c r="D208" s="26"/>
      <c r="E208" s="26"/>
      <c r="F208" s="12">
        <f t="shared" si="23"/>
        <v>49.75</v>
      </c>
      <c r="G208" s="12"/>
      <c r="H208" s="12"/>
      <c r="I208" s="12">
        <f t="shared" si="24"/>
        <v>32.020604721108278</v>
      </c>
      <c r="J208" s="12"/>
      <c r="K208" s="12"/>
      <c r="L208" s="12">
        <f t="shared" si="25"/>
        <v>31.886675824175825</v>
      </c>
      <c r="M208" s="12"/>
      <c r="N208" s="48"/>
      <c r="O208" s="48"/>
      <c r="P208" s="48"/>
      <c r="Q208" s="48"/>
      <c r="R208" s="48"/>
      <c r="S208" s="48"/>
      <c r="T208" s="48"/>
      <c r="U208" s="48"/>
    </row>
    <row r="209" spans="1:21" x14ac:dyDescent="0.25">
      <c r="A209" s="26">
        <v>34</v>
      </c>
      <c r="B209" s="26"/>
      <c r="C209" s="26">
        <f t="shared" si="22"/>
        <v>30.307401038742277</v>
      </c>
      <c r="D209" s="89"/>
      <c r="E209" s="89"/>
      <c r="F209" s="16">
        <f t="shared" si="23"/>
        <v>50.75</v>
      </c>
      <c r="G209" s="16"/>
      <c r="H209" s="16"/>
      <c r="I209" s="16">
        <f t="shared" si="24"/>
        <v>31.188936231619873</v>
      </c>
      <c r="J209" s="12"/>
      <c r="K209" s="12"/>
      <c r="L209" s="12">
        <f t="shared" si="25"/>
        <v>31.05848585873095</v>
      </c>
      <c r="M209" s="12"/>
      <c r="N209" s="48"/>
      <c r="O209" s="48"/>
      <c r="P209" s="48"/>
      <c r="Q209" s="48"/>
      <c r="R209" s="48"/>
      <c r="S209" s="48"/>
      <c r="T209" s="48"/>
      <c r="U209" s="48"/>
    </row>
    <row r="210" spans="1:21" x14ac:dyDescent="0.25">
      <c r="A210" s="26">
        <v>35</v>
      </c>
      <c r="B210" s="26"/>
      <c r="C210" s="26">
        <f t="shared" si="22"/>
        <v>29.488319998128393</v>
      </c>
      <c r="D210" s="26"/>
      <c r="E210" s="26"/>
      <c r="F210" s="12">
        <f t="shared" si="23"/>
        <v>51.75</v>
      </c>
      <c r="G210" s="12"/>
      <c r="H210" s="12"/>
      <c r="I210" s="12">
        <f t="shared" si="24"/>
        <v>30.368210748572118</v>
      </c>
      <c r="J210" s="12"/>
      <c r="K210" s="12"/>
      <c r="L210" s="12">
        <f t="shared" si="25"/>
        <v>30.241193129673515</v>
      </c>
      <c r="M210" s="12"/>
      <c r="N210" s="48"/>
      <c r="O210" s="48"/>
      <c r="P210" s="48"/>
      <c r="Q210" s="48"/>
      <c r="R210" s="48"/>
      <c r="S210" s="48"/>
      <c r="T210" s="48"/>
      <c r="U210" s="48"/>
    </row>
    <row r="211" spans="1:21" x14ac:dyDescent="0.25">
      <c r="A211" s="26">
        <v>36</v>
      </c>
      <c r="B211" s="26"/>
      <c r="C211" s="26">
        <f t="shared" si="22"/>
        <v>28.680459245742096</v>
      </c>
      <c r="D211" s="26"/>
      <c r="E211" s="26"/>
      <c r="F211" s="12">
        <f t="shared" si="23"/>
        <v>52.75</v>
      </c>
      <c r="G211" s="12"/>
      <c r="H211" s="12"/>
      <c r="I211" s="12">
        <f t="shared" si="24"/>
        <v>29.558428271964999</v>
      </c>
      <c r="J211" s="12"/>
      <c r="K211" s="12"/>
      <c r="L211" s="12">
        <f t="shared" si="25"/>
        <v>29.434797637003516</v>
      </c>
      <c r="M211" s="12"/>
      <c r="N211" s="48"/>
      <c r="O211" s="48"/>
      <c r="P211" s="48"/>
      <c r="Q211" s="48"/>
      <c r="R211" s="48"/>
      <c r="S211" s="48"/>
      <c r="T211" s="48"/>
      <c r="U211" s="48"/>
    </row>
    <row r="212" spans="1:21" x14ac:dyDescent="0.25">
      <c r="A212" s="26">
        <v>37</v>
      </c>
      <c r="B212" s="26"/>
      <c r="C212" s="26">
        <f t="shared" si="22"/>
        <v>27.883818781583393</v>
      </c>
      <c r="D212" s="26"/>
      <c r="E212" s="26"/>
      <c r="F212" s="12">
        <f t="shared" si="23"/>
        <v>53.749999999999993</v>
      </c>
      <c r="G212" s="12"/>
      <c r="H212" s="12"/>
      <c r="I212" s="12">
        <f t="shared" si="24"/>
        <v>28.759588801798518</v>
      </c>
      <c r="J212" s="12"/>
      <c r="K212" s="12"/>
      <c r="L212" s="12">
        <f t="shared" si="25"/>
        <v>28.639299380720953</v>
      </c>
      <c r="M212" s="12"/>
      <c r="N212" s="48"/>
      <c r="O212" s="48"/>
      <c r="P212" s="48"/>
      <c r="Q212" s="48"/>
      <c r="R212" s="48"/>
      <c r="S212" s="48"/>
      <c r="T212" s="48"/>
      <c r="U212" s="48"/>
    </row>
    <row r="213" spans="1:21" x14ac:dyDescent="0.25">
      <c r="A213" s="26">
        <v>38</v>
      </c>
      <c r="B213" s="26"/>
      <c r="C213" s="26">
        <f t="shared" si="22"/>
        <v>27.098398605652257</v>
      </c>
      <c r="D213" s="26"/>
      <c r="E213" s="26"/>
      <c r="F213" s="12">
        <f t="shared" si="23"/>
        <v>54.75</v>
      </c>
      <c r="G213" s="12"/>
      <c r="H213" s="12"/>
      <c r="I213" s="12">
        <f t="shared" si="24"/>
        <v>27.971692338072675</v>
      </c>
      <c r="J213" s="12"/>
      <c r="K213" s="12"/>
      <c r="L213" s="12">
        <f t="shared" si="25"/>
        <v>27.854698360825815</v>
      </c>
      <c r="M213" s="12"/>
      <c r="N213" s="48"/>
      <c r="O213" s="48"/>
      <c r="P213" s="48"/>
      <c r="Q213" s="48"/>
      <c r="R213" s="48"/>
      <c r="S213" s="48"/>
      <c r="T213" s="48"/>
      <c r="U213" s="48"/>
    </row>
    <row r="214" spans="1:21" x14ac:dyDescent="0.25">
      <c r="A214" s="26">
        <v>39</v>
      </c>
      <c r="B214" s="26"/>
      <c r="C214" s="26">
        <f t="shared" si="22"/>
        <v>26.324198717948711</v>
      </c>
      <c r="D214" s="26"/>
      <c r="E214" s="26"/>
      <c r="F214" s="12">
        <f t="shared" si="23"/>
        <v>55.75</v>
      </c>
      <c r="G214" s="12"/>
      <c r="H214" s="12"/>
      <c r="I214" s="12">
        <f t="shared" si="24"/>
        <v>27.194738880787472</v>
      </c>
      <c r="J214" s="12"/>
      <c r="K214" s="12"/>
      <c r="L214" s="12">
        <f t="shared" si="25"/>
        <v>27.080994577318119</v>
      </c>
      <c r="M214" s="12"/>
      <c r="N214" s="48"/>
      <c r="O214" s="48"/>
      <c r="P214" s="48"/>
      <c r="Q214" s="48"/>
      <c r="R214" s="48"/>
      <c r="S214" s="48"/>
      <c r="T214" s="48"/>
      <c r="U214" s="48"/>
    </row>
    <row r="215" spans="1:21" x14ac:dyDescent="0.25">
      <c r="A215" s="26">
        <v>40</v>
      </c>
      <c r="B215" s="26"/>
      <c r="C215" s="26">
        <f t="shared" si="22"/>
        <v>25.561219118472764</v>
      </c>
      <c r="D215" s="26"/>
      <c r="E215" s="26"/>
      <c r="F215" s="12">
        <f t="shared" si="23"/>
        <v>56.75</v>
      </c>
      <c r="G215" s="12"/>
      <c r="H215" s="12"/>
      <c r="I215" s="12">
        <f t="shared" si="24"/>
        <v>26.428728429942886</v>
      </c>
      <c r="J215" s="12"/>
      <c r="K215" s="12"/>
      <c r="L215" s="12">
        <f t="shared" si="25"/>
        <v>26.318188030197831</v>
      </c>
      <c r="M215" s="12"/>
      <c r="N215" s="48"/>
      <c r="O215" s="48"/>
      <c r="P215" s="48"/>
      <c r="Q215" s="48"/>
      <c r="R215" s="48"/>
      <c r="S215" s="48"/>
      <c r="T215" s="48"/>
      <c r="U215" s="48"/>
    </row>
    <row r="216" spans="1:21" x14ac:dyDescent="0.25">
      <c r="A216" s="26">
        <v>41</v>
      </c>
      <c r="B216" s="26"/>
      <c r="C216" s="26">
        <f t="shared" si="22"/>
        <v>24.8094598072244</v>
      </c>
      <c r="D216" s="26"/>
      <c r="E216" s="26"/>
      <c r="F216" s="12">
        <f t="shared" si="23"/>
        <v>57.75</v>
      </c>
      <c r="G216" s="12"/>
      <c r="H216" s="12"/>
      <c r="I216" s="12">
        <f>(0.5*$S$5*(1-I90)^2)/(1-MIN(1,I174)*I90)</f>
        <v>25.673660985538941</v>
      </c>
      <c r="J216" s="12"/>
      <c r="K216" s="12"/>
      <c r="L216" s="12">
        <f t="shared" si="25"/>
        <v>25.566278719464986</v>
      </c>
      <c r="M216" s="12"/>
      <c r="N216" s="48"/>
      <c r="O216" s="48"/>
      <c r="P216" s="48"/>
      <c r="Q216" s="48"/>
      <c r="R216" s="48"/>
      <c r="S216" s="48"/>
      <c r="T216" s="48"/>
      <c r="U216" s="48"/>
    </row>
    <row r="217" spans="1:21" x14ac:dyDescent="0.25">
      <c r="A217" s="85" t="s">
        <v>104</v>
      </c>
      <c r="B217" s="62"/>
      <c r="C217" s="86"/>
      <c r="D217" s="87"/>
      <c r="E217" s="87"/>
      <c r="F217" s="87"/>
      <c r="G217" s="87"/>
      <c r="H217" s="87"/>
      <c r="I217" s="87"/>
      <c r="J217" s="87"/>
      <c r="K217" s="87"/>
      <c r="L217" s="87"/>
      <c r="M217" s="88"/>
      <c r="N217" s="48"/>
      <c r="O217" s="48"/>
      <c r="P217" s="48"/>
      <c r="Q217" s="48"/>
      <c r="R217" s="48"/>
      <c r="S217" s="48"/>
      <c r="T217" s="48"/>
      <c r="U217" s="48"/>
    </row>
    <row r="218" spans="1:21" x14ac:dyDescent="0.25">
      <c r="A218" s="26">
        <v>1</v>
      </c>
      <c r="B218" s="26"/>
      <c r="C218" s="26">
        <f>900*0.25*((C134-1)+SQRT(((C134-1)^2)+(8*0.5*C134)/(C92*0.25)))</f>
        <v>753.51482578294087</v>
      </c>
      <c r="D218" s="26"/>
      <c r="E218" s="26"/>
      <c r="F218" s="12">
        <f>900*0.25*((F134-1)+SQRT(((F134-1)^2)+(8*0.5*F134)/(F92*0.25)))</f>
        <v>0.21092000463142913</v>
      </c>
      <c r="G218" s="12"/>
      <c r="H218" s="12"/>
      <c r="I218" s="12">
        <f>900*0.25*((I134-1)+SQRT(((I134-1)^2)+(8*0.5*I134)/(I92*0.25)))</f>
        <v>913.02873611019606</v>
      </c>
      <c r="J218" s="12"/>
      <c r="K218" s="12"/>
      <c r="L218" s="12">
        <f>900*0.25*((L134-1)+SQRT(((L134-1)^2)+(8*0.5*L134)/(L92*0.25)))</f>
        <v>892.68553475856459</v>
      </c>
      <c r="M218" s="12"/>
      <c r="N218" s="48"/>
      <c r="O218" s="48"/>
      <c r="P218" s="48"/>
      <c r="Q218" s="48"/>
      <c r="R218" s="48"/>
      <c r="S218" s="48"/>
      <c r="T218" s="48"/>
      <c r="U218" s="48"/>
    </row>
    <row r="219" spans="1:21" x14ac:dyDescent="0.25">
      <c r="A219" s="26">
        <v>2</v>
      </c>
      <c r="B219" s="26"/>
      <c r="C219" s="26">
        <f t="shared" ref="C219:C258" si="26">900*0.25*((C135-1)+SQRT(((C135-1)^2)+(8*0.5*C135)/(C93*0.25)))</f>
        <v>649.34181868563223</v>
      </c>
      <c r="D219" s="26"/>
      <c r="E219" s="26"/>
      <c r="F219" s="12">
        <f t="shared" ref="F219:F258" si="27">900*0.25*((F135-1)+SQRT(((F135-1)^2)+(8*0.5*F135)/(F93*0.25)))</f>
        <v>0.22327590841452749</v>
      </c>
      <c r="G219" s="12"/>
      <c r="H219" s="12"/>
      <c r="I219" s="12">
        <f t="shared" ref="I219:I258" si="28">900*0.25*((I135-1)+SQRT(((I135-1)^2)+(8*0.5*I135)/(I93*0.25)))</f>
        <v>769.92404280129438</v>
      </c>
      <c r="J219" s="12"/>
      <c r="K219" s="12"/>
      <c r="L219" s="12">
        <f t="shared" ref="L219:L258" si="29">900*0.25*((L135-1)+SQRT(((L135-1)^2)+(8*0.5*L135)/(L93*0.25)))</f>
        <v>751.72987093595532</v>
      </c>
      <c r="M219" s="12"/>
      <c r="N219" s="48"/>
      <c r="O219" s="48"/>
      <c r="P219" s="48"/>
      <c r="Q219" s="48"/>
      <c r="R219" s="48"/>
      <c r="S219" s="48"/>
      <c r="T219" s="48"/>
      <c r="U219" s="48"/>
    </row>
    <row r="220" spans="1:21" x14ac:dyDescent="0.25">
      <c r="A220" s="26">
        <v>3</v>
      </c>
      <c r="B220" s="26"/>
      <c r="C220" s="26">
        <f t="shared" si="26"/>
        <v>561.89162170016778</v>
      </c>
      <c r="D220" s="26"/>
      <c r="E220" s="26"/>
      <c r="F220" s="12">
        <f t="shared" si="27"/>
        <v>0.23675665003639879</v>
      </c>
      <c r="G220" s="12"/>
      <c r="H220" s="12"/>
      <c r="I220" s="12">
        <f t="shared" si="28"/>
        <v>654.12073520330409</v>
      </c>
      <c r="J220" s="12"/>
      <c r="K220" s="12"/>
      <c r="L220" s="12">
        <f t="shared" si="29"/>
        <v>637.66826752783436</v>
      </c>
      <c r="M220" s="12"/>
      <c r="N220" s="48"/>
      <c r="O220" s="48"/>
      <c r="P220" s="48"/>
      <c r="Q220" s="48"/>
      <c r="R220" s="48"/>
      <c r="S220" s="48"/>
      <c r="T220" s="48"/>
      <c r="U220" s="48"/>
    </row>
    <row r="221" spans="1:21" x14ac:dyDescent="0.25">
      <c r="A221" s="26">
        <v>4</v>
      </c>
      <c r="B221" s="26"/>
      <c r="C221" s="26">
        <f t="shared" si="26"/>
        <v>487.45806771141866</v>
      </c>
      <c r="D221" s="26"/>
      <c r="E221" s="26"/>
      <c r="F221" s="12">
        <f t="shared" si="27"/>
        <v>0.25150386346392273</v>
      </c>
      <c r="G221" s="12"/>
      <c r="H221" s="12"/>
      <c r="I221" s="12">
        <f t="shared" si="28"/>
        <v>558.50479640221454</v>
      </c>
      <c r="J221" s="12"/>
      <c r="K221" s="12"/>
      <c r="L221" s="12">
        <f t="shared" si="29"/>
        <v>543.49356915940598</v>
      </c>
      <c r="M221" s="12"/>
      <c r="N221" s="48"/>
      <c r="O221" s="48"/>
      <c r="P221" s="48"/>
      <c r="Q221" s="48"/>
      <c r="R221" s="48"/>
      <c r="S221" s="48"/>
      <c r="T221" s="48"/>
      <c r="U221" s="48"/>
    </row>
    <row r="222" spans="1:21" x14ac:dyDescent="0.25">
      <c r="A222" s="26">
        <v>5</v>
      </c>
      <c r="B222" s="26"/>
      <c r="C222" s="26">
        <f t="shared" si="26"/>
        <v>423.35993750956163</v>
      </c>
      <c r="D222" s="26"/>
      <c r="E222" s="26"/>
      <c r="F222" s="12">
        <f t="shared" si="27"/>
        <v>0.26768233820748666</v>
      </c>
      <c r="G222" s="12"/>
      <c r="H222" s="12"/>
      <c r="I222" s="12">
        <f t="shared" si="28"/>
        <v>478.24084045237367</v>
      </c>
      <c r="J222" s="12"/>
      <c r="K222" s="12"/>
      <c r="L222" s="12">
        <f t="shared" si="29"/>
        <v>464.44328129568612</v>
      </c>
      <c r="M222" s="12"/>
      <c r="N222" s="48"/>
      <c r="O222" s="48"/>
      <c r="P222" s="48"/>
      <c r="Q222" s="48"/>
      <c r="R222" s="48"/>
      <c r="S222" s="48"/>
      <c r="T222" s="48"/>
      <c r="U222" s="48"/>
    </row>
    <row r="223" spans="1:21" x14ac:dyDescent="0.25">
      <c r="A223" s="26">
        <v>6</v>
      </c>
      <c r="B223" s="26"/>
      <c r="C223" s="26">
        <f t="shared" si="26"/>
        <v>367.61119076360785</v>
      </c>
      <c r="D223" s="26"/>
      <c r="E223" s="26"/>
      <c r="F223" s="12">
        <f t="shared" si="27"/>
        <v>0.28548474454349881</v>
      </c>
      <c r="G223" s="12"/>
      <c r="H223" s="12"/>
      <c r="I223" s="12">
        <f t="shared" si="28"/>
        <v>409.92893532266447</v>
      </c>
      <c r="J223" s="12"/>
      <c r="K223" s="12"/>
      <c r="L223" s="12">
        <f t="shared" si="29"/>
        <v>397.16907994980772</v>
      </c>
      <c r="M223" s="12"/>
      <c r="N223" s="48"/>
      <c r="O223" s="48"/>
      <c r="P223" s="48"/>
      <c r="Q223" s="48"/>
      <c r="R223" s="48"/>
      <c r="S223" s="48"/>
      <c r="T223" s="48"/>
      <c r="U223" s="48"/>
    </row>
    <row r="224" spans="1:21" x14ac:dyDescent="0.25">
      <c r="A224" s="26">
        <v>7</v>
      </c>
      <c r="B224" s="26"/>
      <c r="C224" s="26">
        <f t="shared" si="26"/>
        <v>318.7114766526916</v>
      </c>
      <c r="D224" s="26"/>
      <c r="E224" s="26"/>
      <c r="F224" s="12">
        <f t="shared" si="27"/>
        <v>0.30513753054570159</v>
      </c>
      <c r="G224" s="12"/>
      <c r="H224" s="12"/>
      <c r="I224" s="12">
        <f t="shared" si="28"/>
        <v>351.11067216380627</v>
      </c>
      <c r="J224" s="12"/>
      <c r="K224" s="12"/>
      <c r="L224" s="12">
        <f t="shared" si="29"/>
        <v>339.2503783327266</v>
      </c>
      <c r="M224" s="12"/>
      <c r="N224" s="48"/>
      <c r="O224" s="48"/>
      <c r="P224" s="48"/>
      <c r="Q224" s="48"/>
      <c r="R224" s="48"/>
      <c r="S224" s="48"/>
      <c r="T224" s="48"/>
      <c r="U224" s="48"/>
    </row>
    <row r="225" spans="1:21" x14ac:dyDescent="0.25">
      <c r="A225" s="26">
        <v>8</v>
      </c>
      <c r="B225" s="26"/>
      <c r="C225" s="26">
        <f t="shared" si="26"/>
        <v>275.50899940866435</v>
      </c>
      <c r="D225" s="26"/>
      <c r="E225" s="26"/>
      <c r="F225" s="12">
        <f t="shared" si="27"/>
        <v>0.32690833738489578</v>
      </c>
      <c r="G225" s="12"/>
      <c r="H225" s="12"/>
      <c r="I225" s="12">
        <f t="shared" si="28"/>
        <v>299.96695226837414</v>
      </c>
      <c r="J225" s="12"/>
      <c r="K225" s="12"/>
      <c r="L225" s="12">
        <f t="shared" si="29"/>
        <v>288.89680719494862</v>
      </c>
      <c r="M225" s="12"/>
      <c r="N225" s="48"/>
      <c r="O225" s="48"/>
      <c r="P225" s="48"/>
      <c r="Q225" s="48"/>
      <c r="R225" s="48"/>
      <c r="S225" s="48"/>
      <c r="T225" s="48"/>
      <c r="U225" s="48"/>
    </row>
    <row r="226" spans="1:21" x14ac:dyDescent="0.25">
      <c r="A226" s="26">
        <v>9</v>
      </c>
      <c r="B226" s="26"/>
      <c r="C226" s="26">
        <f t="shared" si="26"/>
        <v>237.10865133835918</v>
      </c>
      <c r="D226" s="26"/>
      <c r="E226" s="26"/>
      <c r="F226" s="12">
        <f t="shared" si="27"/>
        <v>0.35111539976139805</v>
      </c>
      <c r="G226" s="12"/>
      <c r="H226" s="12"/>
      <c r="I226" s="12">
        <f t="shared" si="28"/>
        <v>255.12647519948848</v>
      </c>
      <c r="J226" s="12"/>
      <c r="K226" s="12"/>
      <c r="L226" s="12">
        <f t="shared" si="29"/>
        <v>244.75985554588434</v>
      </c>
      <c r="M226" s="12"/>
      <c r="N226" s="48"/>
      <c r="O226" s="48"/>
      <c r="P226" s="48"/>
      <c r="Q226" s="48"/>
      <c r="R226" s="48"/>
      <c r="S226" s="48"/>
      <c r="T226" s="48"/>
      <c r="U226" s="48"/>
    </row>
    <row r="227" spans="1:21" x14ac:dyDescent="0.25">
      <c r="A227" s="26">
        <v>10</v>
      </c>
      <c r="B227" s="26"/>
      <c r="C227" s="26">
        <f t="shared" si="26"/>
        <v>202.80962266205728</v>
      </c>
      <c r="D227" s="26"/>
      <c r="E227" s="26"/>
      <c r="F227" s="12">
        <f t="shared" si="27"/>
        <v>0.37813956739984056</v>
      </c>
      <c r="G227" s="12"/>
      <c r="H227" s="12"/>
      <c r="I227" s="12">
        <f t="shared" si="28"/>
        <v>215.54118458553228</v>
      </c>
      <c r="J227" s="12"/>
      <c r="K227" s="12"/>
      <c r="L227" s="12">
        <f t="shared" si="29"/>
        <v>205.81067919031966</v>
      </c>
      <c r="M227" s="12"/>
      <c r="N227" s="48"/>
      <c r="O227" s="48"/>
      <c r="P227" s="48"/>
      <c r="Q227" s="48"/>
      <c r="R227" s="48"/>
      <c r="S227" s="48"/>
      <c r="T227" s="48"/>
      <c r="U227" s="48"/>
    </row>
    <row r="228" spans="1:21" x14ac:dyDescent="0.25">
      <c r="A228" s="26">
        <v>11</v>
      </c>
      <c r="B228" s="26"/>
      <c r="C228" s="26">
        <f t="shared" si="26"/>
        <v>172.0631608511664</v>
      </c>
      <c r="D228" s="26"/>
      <c r="E228" s="26"/>
      <c r="F228" s="12">
        <f t="shared" si="27"/>
        <v>0.40843982393537204</v>
      </c>
      <c r="G228" s="12"/>
      <c r="H228" s="12"/>
      <c r="I228" s="12">
        <f t="shared" si="28"/>
        <v>180.40427558489768</v>
      </c>
      <c r="J228" s="12"/>
      <c r="K228" s="12"/>
      <c r="L228" s="12">
        <f t="shared" si="29"/>
        <v>171.26023471258597</v>
      </c>
      <c r="M228" s="12"/>
      <c r="N228" s="48"/>
      <c r="O228" s="48"/>
      <c r="P228" s="48"/>
      <c r="Q228" s="48"/>
      <c r="R228" s="48"/>
      <c r="S228" s="48"/>
      <c r="T228" s="48"/>
      <c r="U228" s="48"/>
    </row>
    <row r="229" spans="1:21" x14ac:dyDescent="0.25">
      <c r="A229" s="26">
        <v>12</v>
      </c>
      <c r="B229" s="26"/>
      <c r="C229" s="26">
        <f t="shared" si="26"/>
        <v>144.44510789844441</v>
      </c>
      <c r="D229" s="26"/>
      <c r="E229" s="26"/>
      <c r="F229" s="12">
        <f t="shared" si="27"/>
        <v>0.44257352604223088</v>
      </c>
      <c r="G229" s="12"/>
      <c r="H229" s="12"/>
      <c r="I229" s="12">
        <f t="shared" si="28"/>
        <v>149.09718477959103</v>
      </c>
      <c r="J229" s="12"/>
      <c r="K229" s="12"/>
      <c r="L229" s="12">
        <f t="shared" si="29"/>
        <v>140.50873898959625</v>
      </c>
      <c r="M229" s="12"/>
      <c r="N229" s="48"/>
      <c r="O229" s="48"/>
      <c r="P229" s="48"/>
      <c r="Q229" s="48"/>
      <c r="R229" s="48"/>
      <c r="S229" s="48"/>
      <c r="T229" s="48"/>
      <c r="U229" s="48"/>
    </row>
    <row r="230" spans="1:21" x14ac:dyDescent="0.25">
      <c r="A230" s="26">
        <v>13</v>
      </c>
      <c r="B230" s="26"/>
      <c r="C230" s="26">
        <f t="shared" si="26"/>
        <v>119.64048198525637</v>
      </c>
      <c r="D230" s="26"/>
      <c r="E230" s="26"/>
      <c r="F230" s="12">
        <f t="shared" si="27"/>
        <v>0.48122309256579954</v>
      </c>
      <c r="G230" s="12"/>
      <c r="H230" s="12"/>
      <c r="I230" s="12">
        <f t="shared" si="28"/>
        <v>121.15881388813413</v>
      </c>
      <c r="J230" s="12"/>
      <c r="K230" s="12"/>
      <c r="L230" s="12">
        <f t="shared" si="29"/>
        <v>113.11854764757695</v>
      </c>
      <c r="M230" s="12"/>
      <c r="N230" s="48"/>
      <c r="O230" s="48"/>
      <c r="P230" s="48"/>
      <c r="Q230" s="48"/>
      <c r="R230" s="48"/>
      <c r="S230" s="48"/>
      <c r="T230" s="48"/>
      <c r="U230" s="48"/>
    </row>
    <row r="231" spans="1:21" x14ac:dyDescent="0.25">
      <c r="A231" s="26">
        <v>14</v>
      </c>
      <c r="B231" s="26"/>
      <c r="C231" s="26">
        <f t="shared" si="26"/>
        <v>97.439150347856923</v>
      </c>
      <c r="D231" s="26"/>
      <c r="E231" s="26"/>
      <c r="F231" s="12">
        <f t="shared" si="27"/>
        <v>0.52523162693859649</v>
      </c>
      <c r="G231" s="12"/>
      <c r="H231" s="12"/>
      <c r="I231" s="12">
        <f t="shared" si="28"/>
        <v>96.275547984528828</v>
      </c>
      <c r="J231" s="12"/>
      <c r="K231" s="12"/>
      <c r="L231" s="12">
        <f t="shared" si="29"/>
        <v>88.810344446133314</v>
      </c>
      <c r="M231" s="12"/>
      <c r="N231" s="48"/>
      <c r="O231" s="48"/>
      <c r="P231" s="48"/>
      <c r="Q231" s="48"/>
      <c r="R231" s="48"/>
      <c r="S231" s="48"/>
      <c r="T231" s="48"/>
      <c r="U231" s="48"/>
    </row>
    <row r="232" spans="1:21" x14ac:dyDescent="0.25">
      <c r="A232" s="26">
        <v>15</v>
      </c>
      <c r="B232" s="26"/>
      <c r="C232" s="26">
        <f t="shared" si="26"/>
        <v>77.741915390754556</v>
      </c>
      <c r="D232" s="26"/>
      <c r="E232" s="26"/>
      <c r="F232" s="12">
        <f t="shared" si="27"/>
        <v>0.57565109601777076</v>
      </c>
      <c r="G232" s="12"/>
      <c r="H232" s="12"/>
      <c r="I232" s="12">
        <f t="shared" si="28"/>
        <v>74.295316034876507</v>
      </c>
      <c r="J232" s="12"/>
      <c r="K232" s="12"/>
      <c r="L232" s="12">
        <f t="shared" si="29"/>
        <v>67.48710916133976</v>
      </c>
      <c r="M232" s="12"/>
      <c r="N232" s="48"/>
      <c r="O232" s="48"/>
      <c r="P232" s="48"/>
      <c r="Q232" s="48"/>
      <c r="R232" s="48"/>
      <c r="S232" s="48"/>
      <c r="T232" s="48"/>
      <c r="U232" s="48"/>
    </row>
    <row r="233" spans="1:21" x14ac:dyDescent="0.25">
      <c r="A233" s="26">
        <v>16</v>
      </c>
      <c r="B233" s="26"/>
      <c r="C233" s="26">
        <f t="shared" si="26"/>
        <v>60.571577502420318</v>
      </c>
      <c r="D233" s="26"/>
      <c r="E233" s="26"/>
      <c r="F233" s="12">
        <f t="shared" si="27"/>
        <v>0.63380844610091414</v>
      </c>
      <c r="G233" s="12"/>
      <c r="H233" s="12"/>
      <c r="I233" s="12">
        <f t="shared" si="28"/>
        <v>55.268365238671372</v>
      </c>
      <c r="J233" s="12"/>
      <c r="K233" s="12"/>
      <c r="L233" s="12">
        <f t="shared" si="29"/>
        <v>49.28339292560311</v>
      </c>
      <c r="M233" s="12"/>
      <c r="N233" s="48"/>
      <c r="O233" s="48"/>
      <c r="P233" s="48"/>
      <c r="Q233" s="48"/>
      <c r="R233" s="48"/>
      <c r="S233" s="48"/>
      <c r="T233" s="48"/>
      <c r="U233" s="48"/>
    </row>
    <row r="234" spans="1:21" x14ac:dyDescent="0.25">
      <c r="A234" s="26">
        <v>17</v>
      </c>
      <c r="B234" s="26"/>
      <c r="C234" s="26">
        <f t="shared" si="26"/>
        <v>46.065002664601408</v>
      </c>
      <c r="D234" s="26"/>
      <c r="E234" s="26"/>
      <c r="F234" s="12">
        <f t="shared" si="27"/>
        <v>0.70139780476922153</v>
      </c>
      <c r="G234" s="12"/>
      <c r="H234" s="12"/>
      <c r="I234" s="12">
        <f t="shared" si="28"/>
        <v>39.483618091677883</v>
      </c>
      <c r="J234" s="12"/>
      <c r="K234" s="12"/>
      <c r="L234" s="12">
        <f t="shared" si="29"/>
        <v>34.572358337745698</v>
      </c>
      <c r="M234" s="12"/>
      <c r="N234" s="48"/>
      <c r="O234" s="48"/>
      <c r="P234" s="48"/>
      <c r="Q234" s="48"/>
      <c r="R234" s="48"/>
      <c r="S234" s="48"/>
      <c r="T234" s="48"/>
      <c r="U234" s="48"/>
    </row>
    <row r="235" spans="1:21" x14ac:dyDescent="0.25">
      <c r="A235" s="26">
        <v>18</v>
      </c>
      <c r="B235" s="26"/>
      <c r="C235" s="26">
        <f t="shared" si="26"/>
        <v>34.388870735944529</v>
      </c>
      <c r="D235" s="26"/>
      <c r="E235" s="26"/>
      <c r="F235" s="12">
        <f t="shared" si="27"/>
        <v>0.78061137878638609</v>
      </c>
      <c r="G235" s="12"/>
      <c r="H235" s="12"/>
      <c r="I235" s="12">
        <f t="shared" si="28"/>
        <v>27.343879950827528</v>
      </c>
      <c r="J235" s="12"/>
      <c r="K235" s="12"/>
      <c r="L235" s="12">
        <f t="shared" si="29"/>
        <v>23.704087587981263</v>
      </c>
      <c r="M235" s="12"/>
      <c r="N235" s="48"/>
      <c r="O235" s="48"/>
      <c r="P235" s="48"/>
      <c r="Q235" s="48"/>
      <c r="R235" s="48"/>
      <c r="S235" s="48"/>
      <c r="T235" s="48"/>
      <c r="U235" s="48"/>
    </row>
    <row r="236" spans="1:21" x14ac:dyDescent="0.25">
      <c r="A236" s="26">
        <v>19</v>
      </c>
      <c r="B236" s="26"/>
      <c r="C236" s="26">
        <f t="shared" si="26"/>
        <v>25.542762596770565</v>
      </c>
      <c r="D236" s="26"/>
      <c r="E236" s="26"/>
      <c r="F236" s="12">
        <f t="shared" si="27"/>
        <v>0.87432903849563037</v>
      </c>
      <c r="G236" s="12"/>
      <c r="H236" s="12"/>
      <c r="I236" s="12">
        <f t="shared" si="28"/>
        <v>18.888421023508016</v>
      </c>
      <c r="J236" s="12"/>
      <c r="K236" s="12"/>
      <c r="L236" s="12">
        <f t="shared" si="29"/>
        <v>16.433512713120095</v>
      </c>
      <c r="M236" s="12"/>
      <c r="N236" s="48"/>
      <c r="O236" s="48"/>
      <c r="P236" s="48"/>
      <c r="Q236" s="48"/>
      <c r="R236" s="48"/>
      <c r="S236" s="48"/>
      <c r="T236" s="48"/>
      <c r="U236" s="48"/>
    </row>
    <row r="237" spans="1:21" x14ac:dyDescent="0.25">
      <c r="A237" s="26">
        <v>20</v>
      </c>
      <c r="B237" s="26"/>
      <c r="C237" s="26">
        <f t="shared" si="26"/>
        <v>19.193408984521405</v>
      </c>
      <c r="D237" s="26"/>
      <c r="E237" s="26"/>
      <c r="F237" s="12">
        <f t="shared" si="27"/>
        <v>0.98639914565619158</v>
      </c>
      <c r="G237" s="12"/>
      <c r="H237" s="12"/>
      <c r="I237" s="12">
        <f t="shared" si="28"/>
        <v>13.431378322528584</v>
      </c>
      <c r="J237" s="12"/>
      <c r="K237" s="12"/>
      <c r="L237" s="12">
        <f t="shared" si="29"/>
        <v>11.834272962061512</v>
      </c>
      <c r="M237" s="12"/>
      <c r="N237" s="48"/>
      <c r="O237" s="48"/>
      <c r="P237" s="48"/>
      <c r="Q237" s="48"/>
      <c r="R237" s="48"/>
      <c r="S237" s="48"/>
      <c r="T237" s="48"/>
      <c r="U237" s="48"/>
    </row>
    <row r="238" spans="1:21" x14ac:dyDescent="0.25">
      <c r="A238" s="26">
        <v>21</v>
      </c>
      <c r="B238" s="26"/>
      <c r="C238" s="26">
        <f t="shared" si="26"/>
        <v>14.762383399033133</v>
      </c>
      <c r="D238" s="26"/>
      <c r="E238" s="26"/>
      <c r="F238" s="12">
        <f t="shared" si="27"/>
        <v>1.1220652869196019</v>
      </c>
      <c r="G238" s="12"/>
      <c r="H238" s="12"/>
      <c r="I238" s="12">
        <f t="shared" si="28"/>
        <v>9.9703393639072804</v>
      </c>
      <c r="J238" s="12"/>
      <c r="K238" s="12"/>
      <c r="L238" s="12">
        <f t="shared" si="29"/>
        <v>8.9115561246833845</v>
      </c>
      <c r="M238" s="12"/>
      <c r="N238" s="48"/>
      <c r="O238" s="48"/>
      <c r="P238" s="48"/>
      <c r="Q238" s="48"/>
      <c r="R238" s="48"/>
      <c r="S238" s="48"/>
      <c r="T238" s="48"/>
      <c r="U238" s="48"/>
    </row>
    <row r="239" spans="1:21" x14ac:dyDescent="0.25">
      <c r="A239" s="26">
        <v>22</v>
      </c>
      <c r="B239" s="26"/>
      <c r="C239" s="26">
        <f t="shared" si="26"/>
        <v>11.666944173282552</v>
      </c>
      <c r="D239" s="26"/>
      <c r="E239" s="26"/>
      <c r="F239" s="12">
        <f t="shared" si="27"/>
        <v>1.2886339205253172</v>
      </c>
      <c r="G239" s="12"/>
      <c r="H239" s="12"/>
      <c r="I239" s="12">
        <f t="shared" si="28"/>
        <v>7.7134419057480956</v>
      </c>
      <c r="J239" s="12"/>
      <c r="K239" s="12"/>
      <c r="L239" s="12">
        <f t="shared" si="29"/>
        <v>6.9814967125815492</v>
      </c>
      <c r="M239" s="12"/>
      <c r="N239" s="48"/>
      <c r="O239" s="48"/>
      <c r="P239" s="48"/>
      <c r="Q239" s="48"/>
      <c r="R239" s="48"/>
      <c r="S239" s="48"/>
      <c r="T239" s="48"/>
      <c r="U239" s="48"/>
    </row>
    <row r="240" spans="1:21" x14ac:dyDescent="0.25">
      <c r="A240" s="26">
        <v>23</v>
      </c>
      <c r="B240" s="26"/>
      <c r="C240" s="26">
        <f t="shared" si="26"/>
        <v>9.4615496209773866</v>
      </c>
      <c r="D240" s="26"/>
      <c r="E240" s="26"/>
      <c r="F240" s="12">
        <f t="shared" si="27"/>
        <v>1.4965547477253149</v>
      </c>
      <c r="G240" s="12"/>
      <c r="H240" s="12"/>
      <c r="I240" s="12">
        <f t="shared" si="28"/>
        <v>6.1757487121601873</v>
      </c>
      <c r="J240" s="12"/>
      <c r="K240" s="12"/>
      <c r="L240" s="12">
        <f t="shared" si="29"/>
        <v>5.6468436182314337</v>
      </c>
      <c r="M240" s="12"/>
      <c r="N240" s="48"/>
      <c r="O240" s="48"/>
      <c r="P240" s="48"/>
      <c r="Q240" s="48"/>
      <c r="R240" s="48"/>
      <c r="S240" s="48"/>
      <c r="T240" s="48"/>
      <c r="U240" s="48"/>
    </row>
    <row r="241" spans="1:21" x14ac:dyDescent="0.25">
      <c r="A241" s="26">
        <v>24</v>
      </c>
      <c r="B241" s="26"/>
      <c r="C241" s="26">
        <f t="shared" si="26"/>
        <v>7.8472233126818818</v>
      </c>
      <c r="D241" s="26"/>
      <c r="E241" s="26"/>
      <c r="F241" s="12">
        <f t="shared" si="27"/>
        <v>1.7612390976711079</v>
      </c>
      <c r="G241" s="12"/>
      <c r="H241" s="12"/>
      <c r="I241" s="12">
        <f t="shared" si="28"/>
        <v>5.0814155410484965</v>
      </c>
      <c r="J241" s="12"/>
      <c r="K241" s="12"/>
      <c r="L241" s="12">
        <f t="shared" si="29"/>
        <v>4.6839201629726652</v>
      </c>
      <c r="M241" s="12"/>
      <c r="N241" s="48"/>
      <c r="O241" s="48"/>
      <c r="P241" s="48"/>
      <c r="Q241" s="48"/>
      <c r="R241" s="48"/>
      <c r="S241" s="48"/>
      <c r="T241" s="48"/>
      <c r="U241" s="48"/>
    </row>
    <row r="242" spans="1:21" x14ac:dyDescent="0.25">
      <c r="A242" s="26">
        <v>25</v>
      </c>
      <c r="B242" s="26"/>
      <c r="C242" s="26">
        <f t="shared" si="26"/>
        <v>6.6323587945089733</v>
      </c>
      <c r="D242" s="26"/>
      <c r="E242" s="26"/>
      <c r="F242" s="12">
        <f t="shared" si="27"/>
        <v>2.1062661082772842</v>
      </c>
      <c r="G242" s="12"/>
      <c r="H242" s="12"/>
      <c r="I242" s="12">
        <f t="shared" si="28"/>
        <v>4.2724639928545596</v>
      </c>
      <c r="J242" s="12"/>
      <c r="K242" s="12"/>
      <c r="L242" s="12">
        <f t="shared" si="29"/>
        <v>3.963721531963535</v>
      </c>
      <c r="M242" s="12"/>
      <c r="N242" s="48"/>
      <c r="O242" s="48"/>
      <c r="P242" s="48"/>
      <c r="Q242" s="48"/>
      <c r="R242" s="48"/>
      <c r="S242" s="48"/>
      <c r="T242" s="48"/>
      <c r="U242" s="48"/>
    </row>
    <row r="243" spans="1:21" x14ac:dyDescent="0.25">
      <c r="A243" s="26">
        <v>26</v>
      </c>
      <c r="B243" s="26"/>
      <c r="C243" s="26">
        <f t="shared" si="26"/>
        <v>5.6944778086827457</v>
      </c>
      <c r="D243" s="26"/>
      <c r="E243" s="26"/>
      <c r="F243" s="12">
        <f>900*0.25*((F159-1)+SQRT(((F159-1)^2)+(8*0.5*F159)/(F117*0.25)))</f>
        <v>2.5693595517190042</v>
      </c>
      <c r="G243" s="12"/>
      <c r="H243" s="12"/>
      <c r="I243" s="12">
        <f t="shared" si="28"/>
        <v>3.6551710992325832</v>
      </c>
      <c r="J243" s="12"/>
      <c r="K243" s="12"/>
      <c r="L243" s="12">
        <f t="shared" si="29"/>
        <v>3.4087424411984522</v>
      </c>
      <c r="M243" s="12"/>
      <c r="N243" s="48"/>
      <c r="O243" s="48"/>
      <c r="P243" s="48"/>
      <c r="Q243" s="48"/>
      <c r="R243" s="48"/>
      <c r="S243" s="48"/>
      <c r="T243" s="48"/>
      <c r="U243" s="48"/>
    </row>
    <row r="244" spans="1:21" x14ac:dyDescent="0.25">
      <c r="A244" s="26">
        <v>27</v>
      </c>
      <c r="B244" s="26"/>
      <c r="C244" s="26">
        <f t="shared" si="26"/>
        <v>4.953950025388032</v>
      </c>
      <c r="D244" s="26"/>
      <c r="E244" s="26"/>
      <c r="F244" s="12">
        <f t="shared" si="27"/>
        <v>3.2143095426214447</v>
      </c>
      <c r="G244" s="12"/>
      <c r="H244" s="12"/>
      <c r="I244" s="12">
        <f t="shared" si="28"/>
        <v>3.1715597060908025</v>
      </c>
      <c r="J244" s="12"/>
      <c r="K244" s="12"/>
      <c r="L244" s="12">
        <f t="shared" si="29"/>
        <v>2.9703835338087474</v>
      </c>
      <c r="M244" s="12"/>
      <c r="N244" s="48"/>
      <c r="O244" s="48"/>
      <c r="P244" s="48"/>
      <c r="Q244" s="48"/>
      <c r="R244" s="48"/>
      <c r="S244" s="48"/>
      <c r="T244" s="48"/>
      <c r="U244" s="48"/>
    </row>
    <row r="245" spans="1:21" x14ac:dyDescent="0.25">
      <c r="A245" s="26">
        <v>28</v>
      </c>
      <c r="B245" s="26"/>
      <c r="C245" s="26">
        <f t="shared" si="26"/>
        <v>4.3577253435837751</v>
      </c>
      <c r="D245" s="26"/>
      <c r="E245" s="26"/>
      <c r="F245" s="12">
        <f t="shared" si="27"/>
        <v>4.156820830109381</v>
      </c>
      <c r="G245" s="12"/>
      <c r="H245" s="12"/>
      <c r="I245" s="12">
        <f t="shared" si="28"/>
        <v>2.7842876129390182</v>
      </c>
      <c r="J245" s="12"/>
      <c r="K245" s="12"/>
      <c r="L245" s="12">
        <f t="shared" si="29"/>
        <v>2.6169388941517644</v>
      </c>
      <c r="M245" s="12"/>
      <c r="N245" s="48"/>
      <c r="O245" s="48"/>
      <c r="P245" s="48"/>
      <c r="Q245" s="48"/>
      <c r="R245" s="48"/>
      <c r="S245" s="48"/>
      <c r="T245" s="48"/>
      <c r="U245" s="48"/>
    </row>
    <row r="246" spans="1:21" x14ac:dyDescent="0.25">
      <c r="A246" s="26">
        <v>29</v>
      </c>
      <c r="B246" s="26"/>
      <c r="C246" s="26">
        <f t="shared" si="26"/>
        <v>3.8695279478749969</v>
      </c>
      <c r="D246" s="26"/>
      <c r="E246" s="26"/>
      <c r="F246" s="12">
        <f t="shared" si="27"/>
        <v>5.6266850519209388</v>
      </c>
      <c r="G246" s="12"/>
      <c r="H246" s="12"/>
      <c r="I246" s="12">
        <f t="shared" si="28"/>
        <v>2.4684107594817597</v>
      </c>
      <c r="J246" s="12"/>
      <c r="K246" s="12"/>
      <c r="L246" s="12">
        <f t="shared" si="29"/>
        <v>2.3269831363768589</v>
      </c>
      <c r="M246" s="12"/>
      <c r="N246" s="48"/>
      <c r="O246" s="48"/>
      <c r="P246" s="48"/>
      <c r="Q246" s="48"/>
      <c r="R246" s="48"/>
      <c r="S246" s="48"/>
      <c r="T246" s="48"/>
      <c r="U246" s="48"/>
    </row>
    <row r="247" spans="1:21" x14ac:dyDescent="0.25">
      <c r="A247" s="24">
        <v>30</v>
      </c>
      <c r="B247" s="24"/>
      <c r="C247" s="24">
        <f t="shared" si="26"/>
        <v>3.4639180323645697</v>
      </c>
      <c r="D247" s="24"/>
      <c r="E247" s="24"/>
      <c r="F247" s="25">
        <f t="shared" si="27"/>
        <v>8.1376257266434617</v>
      </c>
      <c r="G247" s="25"/>
      <c r="H247" s="25"/>
      <c r="I247" s="25">
        <f t="shared" si="28"/>
        <v>2.2067235685721593</v>
      </c>
      <c r="J247" s="25"/>
      <c r="K247" s="25"/>
      <c r="L247" s="25">
        <f t="shared" si="29"/>
        <v>2.0855856491631104</v>
      </c>
      <c r="M247" s="25"/>
      <c r="N247" s="48"/>
      <c r="O247" s="48"/>
      <c r="P247" s="48"/>
      <c r="Q247" s="48"/>
      <c r="R247" s="48"/>
      <c r="S247" s="48"/>
      <c r="T247" s="48"/>
      <c r="U247" s="48"/>
    </row>
    <row r="248" spans="1:21" x14ac:dyDescent="0.25">
      <c r="A248" s="26">
        <v>31</v>
      </c>
      <c r="B248" s="26"/>
      <c r="C248" s="26">
        <f t="shared" si="26"/>
        <v>3.1226320133347238</v>
      </c>
      <c r="D248" s="26"/>
      <c r="E248" s="26"/>
      <c r="F248" s="12">
        <f t="shared" si="27"/>
        <v>13.019755442142269</v>
      </c>
      <c r="G248" s="12"/>
      <c r="H248" s="12"/>
      <c r="I248" s="12">
        <f t="shared" si="28"/>
        <v>1.9870208020079814</v>
      </c>
      <c r="J248" s="12"/>
      <c r="K248" s="12"/>
      <c r="L248" s="12">
        <f t="shared" si="29"/>
        <v>1.8820591104878686</v>
      </c>
      <c r="M248" s="12"/>
      <c r="N248" s="48"/>
      <c r="O248" s="48"/>
      <c r="P248" s="48"/>
      <c r="Q248" s="48"/>
      <c r="R248" s="48"/>
      <c r="S248" s="48"/>
      <c r="T248" s="48"/>
      <c r="U248" s="48"/>
    </row>
    <row r="249" spans="1:21" x14ac:dyDescent="0.25">
      <c r="A249" s="26">
        <v>32</v>
      </c>
      <c r="B249" s="26"/>
      <c r="C249" s="26">
        <f t="shared" si="26"/>
        <v>2.8322756948692391</v>
      </c>
      <c r="D249" s="26"/>
      <c r="E249" s="26"/>
      <c r="F249" s="12">
        <f t="shared" si="27"/>
        <v>24.141884013111884</v>
      </c>
      <c r="G249" s="12"/>
      <c r="H249" s="12"/>
      <c r="I249" s="12">
        <f t="shared" si="28"/>
        <v>1.800429763576203</v>
      </c>
      <c r="J249" s="12"/>
      <c r="K249" s="12"/>
      <c r="L249" s="12">
        <f t="shared" si="29"/>
        <v>1.7085724293262008</v>
      </c>
      <c r="M249" s="12"/>
      <c r="N249" s="48"/>
      <c r="O249" s="48"/>
      <c r="P249" s="48"/>
      <c r="Q249" s="48"/>
      <c r="R249" s="48"/>
      <c r="S249" s="48"/>
      <c r="T249" s="48"/>
      <c r="U249" s="48"/>
    </row>
    <row r="250" spans="1:21" x14ac:dyDescent="0.25">
      <c r="A250" s="26">
        <v>33</v>
      </c>
      <c r="B250" s="26"/>
      <c r="C250" s="26">
        <f t="shared" si="26"/>
        <v>2.5828353040219798</v>
      </c>
      <c r="D250" s="26"/>
      <c r="E250" s="26"/>
      <c r="F250" s="12">
        <f t="shared" si="27"/>
        <v>50.53268744743302</v>
      </c>
      <c r="G250" s="12"/>
      <c r="H250" s="12"/>
      <c r="I250" s="12">
        <f t="shared" si="28"/>
        <v>1.6403605721715482</v>
      </c>
      <c r="J250" s="12"/>
      <c r="K250" s="12"/>
      <c r="L250" s="12">
        <f t="shared" si="29"/>
        <v>1.5592685213822262</v>
      </c>
      <c r="M250" s="12"/>
      <c r="N250" s="48"/>
      <c r="O250" s="48"/>
      <c r="P250" s="48"/>
      <c r="Q250" s="48"/>
      <c r="R250" s="48"/>
      <c r="S250" s="48"/>
      <c r="T250" s="48"/>
      <c r="U250" s="48"/>
    </row>
    <row r="251" spans="1:21" x14ac:dyDescent="0.25">
      <c r="A251" s="26">
        <v>34</v>
      </c>
      <c r="B251" s="26"/>
      <c r="C251" s="26">
        <f t="shared" si="26"/>
        <v>2.3666937910825343</v>
      </c>
      <c r="D251" s="89"/>
      <c r="E251" s="89"/>
      <c r="F251" s="16">
        <f t="shared" si="27"/>
        <v>99.8128935608798</v>
      </c>
      <c r="G251" s="16"/>
      <c r="H251" s="16"/>
      <c r="I251" s="16">
        <f t="shared" si="28"/>
        <v>1.5018256121005769</v>
      </c>
      <c r="J251" s="12"/>
      <c r="K251" s="12"/>
      <c r="L251" s="12">
        <f t="shared" si="29"/>
        <v>1.4296868711698107</v>
      </c>
      <c r="M251" s="12"/>
      <c r="N251" s="48"/>
      <c r="O251" s="48"/>
      <c r="P251" s="48"/>
      <c r="Q251" s="48"/>
      <c r="R251" s="48"/>
      <c r="S251" s="48"/>
      <c r="T251" s="48"/>
      <c r="U251" s="48"/>
    </row>
    <row r="252" spans="1:21" x14ac:dyDescent="0.25">
      <c r="A252" s="26">
        <v>35</v>
      </c>
      <c r="B252" s="26"/>
      <c r="C252" s="26">
        <f t="shared" si="26"/>
        <v>2.1779664372223855</v>
      </c>
      <c r="D252" s="26"/>
      <c r="E252" s="26"/>
      <c r="F252" s="12">
        <f t="shared" si="27"/>
        <v>173.32307192018246</v>
      </c>
      <c r="G252" s="12"/>
      <c r="H252" s="12"/>
      <c r="I252" s="12">
        <f t="shared" si="28"/>
        <v>1.3809864486660746</v>
      </c>
      <c r="J252" s="12"/>
      <c r="K252" s="12"/>
      <c r="L252" s="12">
        <f t="shared" si="29"/>
        <v>1.3163757597843411</v>
      </c>
      <c r="M252" s="12"/>
      <c r="N252" s="48"/>
      <c r="O252" s="48"/>
      <c r="P252" s="48"/>
      <c r="Q252" s="48"/>
      <c r="R252" s="48"/>
      <c r="S252" s="48"/>
      <c r="T252" s="48"/>
      <c r="U252" s="48"/>
    </row>
    <row r="253" spans="1:21" x14ac:dyDescent="0.25">
      <c r="A253" s="26">
        <v>36</v>
      </c>
      <c r="B253" s="26"/>
      <c r="C253" s="26">
        <f t="shared" si="26"/>
        <v>2.0120427997465757</v>
      </c>
      <c r="D253" s="26"/>
      <c r="E253" s="26"/>
      <c r="F253" s="12">
        <f t="shared" si="27"/>
        <v>276.90088850532425</v>
      </c>
      <c r="G253" s="12"/>
      <c r="H253" s="12"/>
      <c r="I253" s="12">
        <f t="shared" si="28"/>
        <v>1.2748449069697534</v>
      </c>
      <c r="J253" s="12"/>
      <c r="K253" s="12"/>
      <c r="L253" s="12">
        <f t="shared" si="29"/>
        <v>1.2166258005254975</v>
      </c>
      <c r="M253" s="12"/>
      <c r="N253" s="48"/>
      <c r="O253" s="48"/>
      <c r="P253" s="48"/>
      <c r="Q253" s="48"/>
      <c r="R253" s="48"/>
      <c r="S253" s="48"/>
      <c r="T253" s="48"/>
      <c r="U253" s="48"/>
    </row>
    <row r="254" spans="1:21" x14ac:dyDescent="0.25">
      <c r="A254" s="26">
        <v>37</v>
      </c>
      <c r="B254" s="26"/>
      <c r="C254" s="26">
        <f t="shared" si="26"/>
        <v>1.8652648573575861</v>
      </c>
      <c r="D254" s="26"/>
      <c r="E254" s="26"/>
      <c r="F254" s="12">
        <f t="shared" si="27"/>
        <v>426.46829128107481</v>
      </c>
      <c r="G254" s="12"/>
      <c r="H254" s="12"/>
      <c r="I254" s="12">
        <f t="shared" si="28"/>
        <v>1.181027885242071</v>
      </c>
      <c r="J254" s="12"/>
      <c r="K254" s="12"/>
      <c r="L254" s="12">
        <f t="shared" si="29"/>
        <v>1.1282830090110594</v>
      </c>
      <c r="M254" s="12"/>
      <c r="N254" s="48"/>
      <c r="O254" s="48"/>
      <c r="P254" s="48"/>
      <c r="Q254" s="48"/>
      <c r="R254" s="48"/>
      <c r="S254" s="48"/>
      <c r="T254" s="48"/>
      <c r="U254" s="48"/>
    </row>
    <row r="255" spans="1:21" x14ac:dyDescent="0.25">
      <c r="A255" s="26">
        <v>38</v>
      </c>
      <c r="B255" s="26"/>
      <c r="C255" s="26">
        <f t="shared" si="26"/>
        <v>1.7346968703983805</v>
      </c>
      <c r="D255" s="26"/>
      <c r="E255" s="26"/>
      <c r="F255" s="12">
        <f t="shared" si="27"/>
        <v>657.3215373047808</v>
      </c>
      <c r="G255" s="12"/>
      <c r="H255" s="12"/>
      <c r="I255" s="12">
        <f t="shared" si="28"/>
        <v>1.0976345418278368</v>
      </c>
      <c r="J255" s="12"/>
      <c r="K255" s="12"/>
      <c r="L255" s="12">
        <f t="shared" si="29"/>
        <v>1.0496152023513643</v>
      </c>
      <c r="M255" s="12"/>
      <c r="N255" s="48"/>
      <c r="O255" s="48"/>
      <c r="P255" s="48"/>
      <c r="Q255" s="48"/>
      <c r="R255" s="48"/>
      <c r="S255" s="48"/>
      <c r="T255" s="48"/>
      <c r="U255" s="48"/>
    </row>
    <row r="256" spans="1:21" x14ac:dyDescent="0.25">
      <c r="A256" s="26">
        <v>39</v>
      </c>
      <c r="B256" s="26"/>
      <c r="C256" s="26">
        <f t="shared" si="26"/>
        <v>1.6179581585054517</v>
      </c>
      <c r="D256" s="26"/>
      <c r="E256" s="26"/>
      <c r="F256" s="12">
        <f t="shared" si="27"/>
        <v>1057.2356007685419</v>
      </c>
      <c r="G256" s="12"/>
      <c r="H256" s="12"/>
      <c r="I256" s="12">
        <f t="shared" si="28"/>
        <v>1.0231258679841051</v>
      </c>
      <c r="J256" s="12"/>
      <c r="K256" s="12"/>
      <c r="L256" s="12">
        <f t="shared" si="29"/>
        <v>0.97921489083851732</v>
      </c>
      <c r="M256" s="12"/>
      <c r="N256" s="48"/>
      <c r="O256" s="48"/>
      <c r="P256" s="48"/>
      <c r="Q256" s="48"/>
      <c r="R256" s="48"/>
      <c r="S256" s="48"/>
      <c r="T256" s="48"/>
      <c r="U256" s="48"/>
    </row>
    <row r="257" spans="1:21" x14ac:dyDescent="0.25">
      <c r="A257" s="26">
        <v>40</v>
      </c>
      <c r="B257" s="26"/>
      <c r="C257" s="26">
        <f t="shared" si="26"/>
        <v>1.5130997901191503</v>
      </c>
      <c r="D257" s="26"/>
      <c r="E257" s="26"/>
      <c r="F257" s="12">
        <f t="shared" si="27"/>
        <v>1915.3228400181736</v>
      </c>
      <c r="G257" s="12"/>
      <c r="H257" s="12"/>
      <c r="I257" s="12">
        <f t="shared" si="28"/>
        <v>0.95624361852111184</v>
      </c>
      <c r="J257" s="12"/>
      <c r="K257" s="12"/>
      <c r="L257" s="12">
        <f t="shared" si="29"/>
        <v>0.91592760688013197</v>
      </c>
      <c r="M257" s="12"/>
      <c r="N257" s="48"/>
      <c r="O257" s="48"/>
      <c r="P257" s="48"/>
      <c r="Q257" s="48"/>
      <c r="R257" s="48"/>
      <c r="S257" s="48"/>
      <c r="T257" s="48"/>
      <c r="U257" s="48"/>
    </row>
    <row r="258" spans="1:21" x14ac:dyDescent="0.25">
      <c r="A258" s="26">
        <v>41</v>
      </c>
      <c r="B258" s="26"/>
      <c r="C258" s="26">
        <f t="shared" si="26"/>
        <v>1.4185124118349226</v>
      </c>
      <c r="D258" s="26"/>
      <c r="E258" s="26"/>
      <c r="F258" s="12">
        <f t="shared" si="27"/>
        <v>5063.370927861436</v>
      </c>
      <c r="G258" s="12"/>
      <c r="H258" s="12"/>
      <c r="I258" s="12">
        <f t="shared" si="28"/>
        <v>0.89594993311337556</v>
      </c>
      <c r="J258" s="12"/>
      <c r="K258" s="12"/>
      <c r="L258" s="12">
        <f t="shared" si="29"/>
        <v>0.85879826626259204</v>
      </c>
      <c r="M258" s="12"/>
      <c r="N258" s="48"/>
      <c r="O258" s="48"/>
      <c r="P258" s="48"/>
      <c r="Q258" s="48"/>
      <c r="R258" s="48"/>
      <c r="S258" s="48"/>
      <c r="T258" s="48"/>
      <c r="U258" s="48"/>
    </row>
    <row r="259" spans="1:21" x14ac:dyDescent="0.25">
      <c r="A259" s="85" t="s">
        <v>105</v>
      </c>
      <c r="B259" s="62"/>
      <c r="C259" s="86"/>
      <c r="D259" s="87"/>
      <c r="E259" s="87"/>
      <c r="F259" s="69"/>
      <c r="G259" s="87"/>
      <c r="H259" s="87"/>
      <c r="I259" s="87"/>
      <c r="J259" s="87"/>
      <c r="K259" s="87"/>
      <c r="L259" s="87"/>
      <c r="M259" s="88"/>
      <c r="N259" s="69" t="s">
        <v>106</v>
      </c>
      <c r="O259" s="48"/>
      <c r="P259" s="48"/>
      <c r="Q259" s="69" t="s">
        <v>107</v>
      </c>
      <c r="R259" s="48"/>
      <c r="S259" s="48"/>
      <c r="T259" s="48"/>
      <c r="U259" s="48"/>
    </row>
    <row r="260" spans="1:21" x14ac:dyDescent="0.25">
      <c r="A260" s="26">
        <v>1</v>
      </c>
      <c r="B260" s="90"/>
      <c r="C260" s="90">
        <f>C176+C218</f>
        <v>806.76482578294087</v>
      </c>
      <c r="D260" s="90"/>
      <c r="E260" s="90"/>
      <c r="F260" s="90">
        <f>F176+F218</f>
        <v>6.5909394713830229</v>
      </c>
      <c r="G260" s="90"/>
      <c r="H260" s="90"/>
      <c r="I260" s="90">
        <f>I176+I218</f>
        <v>967.27873611019606</v>
      </c>
      <c r="J260" s="90"/>
      <c r="K260" s="90"/>
      <c r="L260" s="90">
        <f>L176+L218</f>
        <v>946.93553475856459</v>
      </c>
      <c r="M260" s="90"/>
      <c r="N260" s="90">
        <f>((L260*$L$5)+($F$5*F260)+(I260*$I$5)+($C$5*C260))/$N$6</f>
        <v>784.18345997059237</v>
      </c>
      <c r="O260" s="91" t="str">
        <f>IF(N260&lt;10,"A",IF(N260&lt;20,"B",IF(N260&lt;35,"C",IF(N260&lt;55,"D",IF(N260&lt;80,"E","F")))))</f>
        <v>F</v>
      </c>
      <c r="P260" s="48"/>
      <c r="Q260" s="92">
        <f>MIN(N260:N300)</f>
        <v>39.067612151802862</v>
      </c>
      <c r="R260" s="48"/>
      <c r="S260" s="48"/>
      <c r="T260" s="48"/>
      <c r="U260" s="48"/>
    </row>
    <row r="261" spans="1:21" x14ac:dyDescent="0.25">
      <c r="A261" s="26">
        <v>2</v>
      </c>
      <c r="B261" s="90"/>
      <c r="C261" s="90">
        <f t="shared" ref="C261:C300" si="30">C177+C219</f>
        <v>702.09181868563223</v>
      </c>
      <c r="D261" s="90"/>
      <c r="E261" s="90"/>
      <c r="F261" s="90">
        <f t="shared" ref="F261:F300" si="31">F177+F219</f>
        <v>7.342420820233154</v>
      </c>
      <c r="G261" s="90"/>
      <c r="H261" s="90"/>
      <c r="I261" s="90">
        <f t="shared" ref="I261:I300" si="32">I177+I219</f>
        <v>823.67404280129438</v>
      </c>
      <c r="J261" s="90"/>
      <c r="K261" s="90"/>
      <c r="L261" s="90">
        <f t="shared" ref="L261:L300" si="33">L177+L219</f>
        <v>805.47987093595532</v>
      </c>
      <c r="M261" s="90"/>
      <c r="N261" s="90">
        <f t="shared" ref="N261:N300" si="34">((L261*$L$5)+($F$5*F261)+(I261*$I$5)+($C$5*C261))/$N$6</f>
        <v>671.17640675721918</v>
      </c>
      <c r="O261" s="91" t="str">
        <f t="shared" ref="O261:O300" si="35">IF(N261&lt;10,"A",IF(N261&lt;20,"B",IF(N261&lt;35,"C",IF(N261&lt;55,"D",IF(N261&lt;80,"E","F")))))</f>
        <v>F</v>
      </c>
      <c r="P261" s="48"/>
      <c r="Q261" s="48"/>
      <c r="R261" s="48"/>
      <c r="S261" s="48"/>
      <c r="T261" s="48"/>
      <c r="U261" s="48"/>
    </row>
    <row r="262" spans="1:21" x14ac:dyDescent="0.25">
      <c r="A262" s="26">
        <v>3</v>
      </c>
      <c r="B262" s="90"/>
      <c r="C262" s="90">
        <f t="shared" si="30"/>
        <v>614.14162170016778</v>
      </c>
      <c r="D262" s="90"/>
      <c r="E262" s="90"/>
      <c r="F262" s="90">
        <f t="shared" si="31"/>
        <v>8.1355270313092998</v>
      </c>
      <c r="G262" s="90"/>
      <c r="H262" s="90"/>
      <c r="I262" s="90">
        <f t="shared" si="32"/>
        <v>707.37073520330409</v>
      </c>
      <c r="J262" s="90"/>
      <c r="K262" s="90"/>
      <c r="L262" s="90">
        <f t="shared" si="33"/>
        <v>690.91826752783436</v>
      </c>
      <c r="M262" s="90"/>
      <c r="N262" s="90">
        <f t="shared" si="34"/>
        <v>578.9583886830045</v>
      </c>
      <c r="O262" s="91" t="str">
        <f t="shared" si="35"/>
        <v>F</v>
      </c>
      <c r="P262" s="48"/>
      <c r="Q262" s="48"/>
      <c r="R262" s="48"/>
      <c r="S262" s="48"/>
      <c r="T262" s="48"/>
      <c r="U262" s="48"/>
    </row>
    <row r="263" spans="1:21" x14ac:dyDescent="0.25">
      <c r="A263" s="26">
        <v>4</v>
      </c>
      <c r="B263" s="90"/>
      <c r="C263" s="90">
        <f t="shared" si="30"/>
        <v>539.20806771141861</v>
      </c>
      <c r="D263" s="90"/>
      <c r="E263" s="90"/>
      <c r="F263" s="90">
        <f t="shared" si="31"/>
        <v>8.9703997385783243</v>
      </c>
      <c r="G263" s="90"/>
      <c r="H263" s="90"/>
      <c r="I263" s="90">
        <f t="shared" si="32"/>
        <v>611.25479640221454</v>
      </c>
      <c r="J263" s="90"/>
      <c r="K263" s="90"/>
      <c r="L263" s="90">
        <f t="shared" si="33"/>
        <v>596.24356915940598</v>
      </c>
      <c r="M263" s="90"/>
      <c r="N263" s="90">
        <f t="shared" si="34"/>
        <v>502.26230958028236</v>
      </c>
      <c r="O263" s="91" t="str">
        <f t="shared" si="35"/>
        <v>F</v>
      </c>
      <c r="P263" s="48"/>
      <c r="Q263" s="48"/>
      <c r="R263" s="48"/>
      <c r="S263" s="48"/>
      <c r="T263" s="48"/>
      <c r="U263" s="48"/>
    </row>
    <row r="264" spans="1:21" x14ac:dyDescent="0.25">
      <c r="A264" s="26">
        <v>5</v>
      </c>
      <c r="B264" s="90"/>
      <c r="C264" s="90">
        <f t="shared" si="30"/>
        <v>474.60993750956163</v>
      </c>
      <c r="D264" s="90"/>
      <c r="E264" s="90"/>
      <c r="F264" s="90">
        <f t="shared" si="31"/>
        <v>9.8472037315506356</v>
      </c>
      <c r="G264" s="90"/>
      <c r="H264" s="90"/>
      <c r="I264" s="90">
        <f t="shared" si="32"/>
        <v>530.49084045237373</v>
      </c>
      <c r="J264" s="90"/>
      <c r="K264" s="90"/>
      <c r="L264" s="90">
        <f t="shared" si="33"/>
        <v>516.69328129568612</v>
      </c>
      <c r="M264" s="90"/>
      <c r="N264" s="90">
        <f t="shared" si="34"/>
        <v>437.4713450423364</v>
      </c>
      <c r="O264" s="91" t="str">
        <f t="shared" si="35"/>
        <v>F</v>
      </c>
      <c r="P264" s="48"/>
      <c r="Q264" s="48"/>
      <c r="R264" s="48"/>
      <c r="S264" s="48"/>
      <c r="T264" s="48"/>
      <c r="U264" s="48"/>
    </row>
    <row r="265" spans="1:21" x14ac:dyDescent="0.25">
      <c r="A265" s="26">
        <v>6</v>
      </c>
      <c r="B265" s="90"/>
      <c r="C265" s="90">
        <f t="shared" si="30"/>
        <v>418.36119076360785</v>
      </c>
      <c r="D265" s="90"/>
      <c r="E265" s="90"/>
      <c r="F265" s="90">
        <f t="shared" si="31"/>
        <v>10.766131680502617</v>
      </c>
      <c r="G265" s="90"/>
      <c r="H265" s="90"/>
      <c r="I265" s="90">
        <f t="shared" si="32"/>
        <v>461.67893532266447</v>
      </c>
      <c r="J265" s="90"/>
      <c r="K265" s="90"/>
      <c r="L265" s="90">
        <f t="shared" si="33"/>
        <v>448.91907994980772</v>
      </c>
      <c r="M265" s="90"/>
      <c r="N265" s="90">
        <f t="shared" si="34"/>
        <v>382.01957791302385</v>
      </c>
      <c r="O265" s="91" t="str">
        <f t="shared" si="35"/>
        <v>F</v>
      </c>
      <c r="P265" s="48"/>
      <c r="Q265" s="48"/>
      <c r="R265" s="48"/>
      <c r="S265" s="48"/>
      <c r="T265" s="48"/>
      <c r="U265" s="48"/>
    </row>
    <row r="266" spans="1:21" x14ac:dyDescent="0.25">
      <c r="A266" s="26">
        <v>7</v>
      </c>
      <c r="B266" s="90"/>
      <c r="C266" s="90">
        <f t="shared" si="30"/>
        <v>368.9614766526916</v>
      </c>
      <c r="D266" s="90"/>
      <c r="E266" s="90"/>
      <c r="F266" s="90">
        <f t="shared" si="31"/>
        <v>11.727410033508034</v>
      </c>
      <c r="G266" s="90"/>
      <c r="H266" s="90"/>
      <c r="I266" s="90">
        <f t="shared" si="32"/>
        <v>402.36067216380627</v>
      </c>
      <c r="J266" s="90"/>
      <c r="K266" s="90"/>
      <c r="L266" s="90">
        <f t="shared" si="33"/>
        <v>390.5003783327266</v>
      </c>
      <c r="M266" s="90"/>
      <c r="N266" s="90">
        <f t="shared" si="34"/>
        <v>334.03720325252675</v>
      </c>
      <c r="O266" s="91" t="str">
        <f t="shared" si="35"/>
        <v>F</v>
      </c>
      <c r="P266" s="48"/>
      <c r="Q266" s="48"/>
      <c r="R266" s="48"/>
      <c r="S266" s="48"/>
      <c r="T266" s="48"/>
      <c r="U266" s="48"/>
    </row>
    <row r="267" spans="1:21" x14ac:dyDescent="0.25">
      <c r="A267" s="26">
        <v>8</v>
      </c>
      <c r="B267" s="90"/>
      <c r="C267" s="90">
        <f t="shared" si="30"/>
        <v>325.25899940866435</v>
      </c>
      <c r="D267" s="90"/>
      <c r="E267" s="90"/>
      <c r="F267" s="90">
        <f t="shared" si="31"/>
        <v>12.731306431737677</v>
      </c>
      <c r="G267" s="90"/>
      <c r="H267" s="90"/>
      <c r="I267" s="90">
        <f t="shared" si="32"/>
        <v>350.71695226837414</v>
      </c>
      <c r="J267" s="90"/>
      <c r="K267" s="90"/>
      <c r="L267" s="90">
        <f t="shared" si="33"/>
        <v>339.64680719494862</v>
      </c>
      <c r="M267" s="90"/>
      <c r="N267" s="90">
        <f t="shared" si="34"/>
        <v>292.13144226109802</v>
      </c>
      <c r="O267" s="91" t="str">
        <f t="shared" si="35"/>
        <v>F</v>
      </c>
      <c r="P267" s="48"/>
      <c r="Q267" s="48"/>
      <c r="R267" s="48"/>
      <c r="S267" s="48"/>
      <c r="T267" s="48"/>
      <c r="U267" s="48"/>
    </row>
    <row r="268" spans="1:21" x14ac:dyDescent="0.25">
      <c r="A268" s="26">
        <v>9</v>
      </c>
      <c r="B268" s="90"/>
      <c r="C268" s="90">
        <f t="shared" si="30"/>
        <v>286.35865133835921</v>
      </c>
      <c r="D268" s="90"/>
      <c r="E268" s="90"/>
      <c r="F268" s="90">
        <f t="shared" si="31"/>
        <v>13.778139109891853</v>
      </c>
      <c r="G268" s="90"/>
      <c r="H268" s="90"/>
      <c r="I268" s="90">
        <f t="shared" si="32"/>
        <v>305.37647519948848</v>
      </c>
      <c r="J268" s="90"/>
      <c r="K268" s="90"/>
      <c r="L268" s="90">
        <f t="shared" si="33"/>
        <v>295.00985554588431</v>
      </c>
      <c r="M268" s="90"/>
      <c r="N268" s="90">
        <f t="shared" si="34"/>
        <v>255.24663500569559</v>
      </c>
      <c r="O268" s="93" t="str">
        <f t="shared" si="35"/>
        <v>F</v>
      </c>
      <c r="P268" s="48"/>
      <c r="Q268" s="48"/>
      <c r="R268" s="48"/>
      <c r="S268" s="48"/>
      <c r="T268" s="48"/>
      <c r="U268" s="48"/>
    </row>
    <row r="269" spans="1:21" x14ac:dyDescent="0.25">
      <c r="A269" s="26">
        <v>10</v>
      </c>
      <c r="B269" s="90"/>
      <c r="C269" s="90">
        <f t="shared" si="30"/>
        <v>251.55962266205728</v>
      </c>
      <c r="D269" s="90"/>
      <c r="E269" s="90"/>
      <c r="F269" s="90">
        <f t="shared" si="31"/>
        <v>14.868288917695214</v>
      </c>
      <c r="G269" s="90"/>
      <c r="H269" s="90"/>
      <c r="I269" s="90">
        <f t="shared" si="32"/>
        <v>265.29118458553228</v>
      </c>
      <c r="J269" s="90"/>
      <c r="K269" s="90"/>
      <c r="L269" s="90">
        <f t="shared" si="33"/>
        <v>255.56067919031966</v>
      </c>
      <c r="M269" s="90"/>
      <c r="N269" s="90">
        <f t="shared" si="34"/>
        <v>222.57274601300338</v>
      </c>
      <c r="O269" s="91" t="str">
        <f t="shared" si="35"/>
        <v>F</v>
      </c>
      <c r="P269" s="48"/>
      <c r="Q269" s="48"/>
      <c r="R269" s="48"/>
      <c r="S269" s="48"/>
      <c r="T269" s="48"/>
      <c r="U269" s="48"/>
    </row>
    <row r="270" spans="1:21" x14ac:dyDescent="0.25">
      <c r="A270" s="26">
        <v>11</v>
      </c>
      <c r="B270" s="90"/>
      <c r="C270" s="90">
        <f t="shared" si="30"/>
        <v>220.3131608511664</v>
      </c>
      <c r="D270" s="90"/>
      <c r="E270" s="90"/>
      <c r="F270" s="90">
        <f t="shared" si="31"/>
        <v>16.002214838782894</v>
      </c>
      <c r="G270" s="90"/>
      <c r="H270" s="90"/>
      <c r="I270" s="90">
        <f t="shared" si="32"/>
        <v>229.65427558489768</v>
      </c>
      <c r="J270" s="90"/>
      <c r="K270" s="90"/>
      <c r="L270" s="90">
        <f t="shared" si="33"/>
        <v>220.51023471258597</v>
      </c>
      <c r="M270" s="90"/>
      <c r="N270" s="90">
        <f t="shared" si="34"/>
        <v>193.48504817386956</v>
      </c>
      <c r="O270" s="93" t="str">
        <f t="shared" si="35"/>
        <v>F</v>
      </c>
      <c r="P270" s="48"/>
      <c r="Q270" s="48"/>
      <c r="R270" s="48"/>
      <c r="S270" s="48"/>
      <c r="T270" s="48"/>
      <c r="U270" s="48"/>
    </row>
    <row r="271" spans="1:21" x14ac:dyDescent="0.25">
      <c r="A271" s="26">
        <v>12</v>
      </c>
      <c r="B271" s="90"/>
      <c r="C271" s="90">
        <f t="shared" si="30"/>
        <v>192.19510789844441</v>
      </c>
      <c r="D271" s="90"/>
      <c r="E271" s="90"/>
      <c r="F271" s="90">
        <f t="shared" si="31"/>
        <v>17.180474229829141</v>
      </c>
      <c r="G271" s="90"/>
      <c r="H271" s="90"/>
      <c r="I271" s="90">
        <f t="shared" si="32"/>
        <v>197.84718477959103</v>
      </c>
      <c r="J271" s="90"/>
      <c r="K271" s="90"/>
      <c r="L271" s="90">
        <f t="shared" si="33"/>
        <v>189.25873898959625</v>
      </c>
      <c r="M271" s="90"/>
      <c r="N271" s="90">
        <f t="shared" si="34"/>
        <v>167.50543588624561</v>
      </c>
      <c r="O271" s="93" t="str">
        <f t="shared" si="35"/>
        <v>F</v>
      </c>
      <c r="P271" s="48"/>
      <c r="Q271" s="48"/>
      <c r="R271" s="48"/>
      <c r="S271" s="48"/>
      <c r="T271" s="48"/>
      <c r="U271" s="48"/>
    </row>
    <row r="272" spans="1:21" x14ac:dyDescent="0.25">
      <c r="A272" s="26">
        <v>13</v>
      </c>
      <c r="B272" s="90"/>
      <c r="C272" s="90">
        <f t="shared" si="30"/>
        <v>166.89048198525637</v>
      </c>
      <c r="D272" s="90"/>
      <c r="E272" s="90"/>
      <c r="F272" s="90">
        <f t="shared" si="31"/>
        <v>18.403749509679326</v>
      </c>
      <c r="G272" s="90"/>
      <c r="H272" s="90"/>
      <c r="I272" s="90">
        <f t="shared" si="32"/>
        <v>169.40881388813415</v>
      </c>
      <c r="J272" s="90"/>
      <c r="K272" s="90"/>
      <c r="L272" s="90">
        <f t="shared" si="33"/>
        <v>161.36854764757695</v>
      </c>
      <c r="M272" s="90"/>
      <c r="N272" s="90">
        <f t="shared" si="34"/>
        <v>144.28078058657024</v>
      </c>
      <c r="O272" s="91" t="str">
        <f t="shared" si="35"/>
        <v>F</v>
      </c>
      <c r="P272" s="48"/>
      <c r="Q272" s="48"/>
      <c r="R272" s="48"/>
      <c r="S272" s="48"/>
      <c r="T272" s="48"/>
      <c r="U272" s="48"/>
    </row>
    <row r="273" spans="1:21" x14ac:dyDescent="0.25">
      <c r="A273" s="26">
        <v>14</v>
      </c>
      <c r="B273" s="90"/>
      <c r="C273" s="90">
        <f t="shared" si="30"/>
        <v>144.18915034785692</v>
      </c>
      <c r="D273" s="90"/>
      <c r="E273" s="90"/>
      <c r="F273" s="90">
        <f t="shared" si="31"/>
        <v>19.672883781765979</v>
      </c>
      <c r="G273" s="90"/>
      <c r="H273" s="90"/>
      <c r="I273" s="90">
        <f t="shared" si="32"/>
        <v>144.02554798452883</v>
      </c>
      <c r="J273" s="90"/>
      <c r="K273" s="90"/>
      <c r="L273" s="90">
        <f t="shared" si="33"/>
        <v>136.56034444613331</v>
      </c>
      <c r="M273" s="90"/>
      <c r="N273" s="90">
        <f t="shared" si="34"/>
        <v>123.57762657943931</v>
      </c>
      <c r="O273" s="91" t="str">
        <f t="shared" si="35"/>
        <v>F</v>
      </c>
      <c r="P273" s="48"/>
      <c r="Q273" s="48"/>
      <c r="R273" s="48"/>
      <c r="S273" s="48"/>
      <c r="T273" s="48"/>
      <c r="U273" s="48"/>
    </row>
    <row r="274" spans="1:21" x14ac:dyDescent="0.25">
      <c r="A274" s="26">
        <v>15</v>
      </c>
      <c r="B274" s="90"/>
      <c r="C274" s="90">
        <f t="shared" si="30"/>
        <v>123.99191539075456</v>
      </c>
      <c r="D274" s="90"/>
      <c r="E274" s="90"/>
      <c r="F274" s="90">
        <f t="shared" si="31"/>
        <v>20.988929012946247</v>
      </c>
      <c r="G274" s="90"/>
      <c r="H274" s="90"/>
      <c r="I274" s="90">
        <f t="shared" si="32"/>
        <v>121.54531603487651</v>
      </c>
      <c r="J274" s="90"/>
      <c r="K274" s="90"/>
      <c r="L274" s="90">
        <f t="shared" si="33"/>
        <v>114.73710916133976</v>
      </c>
      <c r="M274" s="90"/>
      <c r="N274" s="90">
        <f t="shared" si="34"/>
        <v>105.29548989074156</v>
      </c>
      <c r="O274" s="91" t="str">
        <f t="shared" si="35"/>
        <v>F</v>
      </c>
      <c r="P274" s="48"/>
      <c r="Q274" s="48"/>
      <c r="R274" s="48"/>
      <c r="S274" s="48"/>
      <c r="T274" s="48"/>
      <c r="U274" s="48"/>
    </row>
    <row r="275" spans="1:21" x14ac:dyDescent="0.25">
      <c r="A275" s="26">
        <v>16</v>
      </c>
      <c r="B275" s="90"/>
      <c r="C275" s="90">
        <f t="shared" si="30"/>
        <v>106.32157750242033</v>
      </c>
      <c r="D275" s="90"/>
      <c r="E275" s="90"/>
      <c r="F275" s="90">
        <f t="shared" si="31"/>
        <v>22.353212149517709</v>
      </c>
      <c r="G275" s="90"/>
      <c r="H275" s="90"/>
      <c r="I275" s="90">
        <f t="shared" si="32"/>
        <v>102.01836523867138</v>
      </c>
      <c r="J275" s="90"/>
      <c r="K275" s="90"/>
      <c r="L275" s="90">
        <f t="shared" si="33"/>
        <v>96.03339292560311</v>
      </c>
      <c r="M275" s="90"/>
      <c r="N275" s="90">
        <f t="shared" si="34"/>
        <v>89.497590643714872</v>
      </c>
      <c r="O275" s="91" t="str">
        <f t="shared" si="35"/>
        <v>F</v>
      </c>
      <c r="P275" s="48"/>
      <c r="Q275" s="48"/>
      <c r="R275" s="48"/>
      <c r="S275" s="48"/>
      <c r="T275" s="48"/>
      <c r="U275" s="48"/>
    </row>
    <row r="276" spans="1:21" x14ac:dyDescent="0.25">
      <c r="A276" s="26">
        <v>17</v>
      </c>
      <c r="B276" s="90"/>
      <c r="C276" s="90">
        <f t="shared" si="30"/>
        <v>91.315002664601408</v>
      </c>
      <c r="D276" s="90"/>
      <c r="E276" s="90"/>
      <c r="F276" s="90">
        <f t="shared" si="31"/>
        <v>23.767427319061571</v>
      </c>
      <c r="G276" s="90"/>
      <c r="H276" s="90"/>
      <c r="I276" s="90">
        <f t="shared" si="32"/>
        <v>85.733618091677883</v>
      </c>
      <c r="J276" s="90"/>
      <c r="K276" s="90"/>
      <c r="L276" s="90">
        <f t="shared" si="33"/>
        <v>80.822358337745698</v>
      </c>
      <c r="M276" s="90"/>
      <c r="N276" s="90">
        <f t="shared" si="34"/>
        <v>76.422677981254409</v>
      </c>
      <c r="O276" s="91" t="str">
        <f t="shared" si="35"/>
        <v>E</v>
      </c>
      <c r="P276" s="48"/>
      <c r="Q276" s="48"/>
      <c r="R276" s="48"/>
      <c r="S276" s="48"/>
      <c r="T276" s="48"/>
      <c r="U276" s="48"/>
    </row>
    <row r="277" spans="1:21" x14ac:dyDescent="0.25">
      <c r="A277" s="26">
        <v>18</v>
      </c>
      <c r="B277" s="90"/>
      <c r="C277" s="90">
        <f t="shared" si="30"/>
        <v>79.138870735944522</v>
      </c>
      <c r="D277" s="90"/>
      <c r="E277" s="90"/>
      <c r="F277" s="90">
        <f t="shared" si="31"/>
        <v>25.233766728341536</v>
      </c>
      <c r="G277" s="90"/>
      <c r="H277" s="90"/>
      <c r="I277" s="90">
        <f t="shared" si="32"/>
        <v>73.093879950827528</v>
      </c>
      <c r="J277" s="90"/>
      <c r="K277" s="90"/>
      <c r="L277" s="90">
        <f t="shared" si="33"/>
        <v>69.321281260321996</v>
      </c>
      <c r="M277" s="90"/>
      <c r="N277" s="90">
        <f t="shared" si="34"/>
        <v>66.30337399888019</v>
      </c>
      <c r="O277" s="91" t="str">
        <f t="shared" si="35"/>
        <v>E</v>
      </c>
      <c r="P277" s="48"/>
      <c r="Q277" s="48"/>
      <c r="R277" s="48"/>
      <c r="S277" s="48"/>
      <c r="T277" s="48"/>
      <c r="U277" s="48"/>
    </row>
    <row r="278" spans="1:21" x14ac:dyDescent="0.25">
      <c r="A278" s="26">
        <v>19</v>
      </c>
      <c r="B278" s="90"/>
      <c r="C278" s="90">
        <f t="shared" si="30"/>
        <v>69.482813832031667</v>
      </c>
      <c r="D278" s="90"/>
      <c r="E278" s="90"/>
      <c r="F278" s="90">
        <f t="shared" si="31"/>
        <v>26.755110247700813</v>
      </c>
      <c r="G278" s="90"/>
      <c r="H278" s="90"/>
      <c r="I278" s="90">
        <f t="shared" si="32"/>
        <v>63.701400273720679</v>
      </c>
      <c r="J278" s="90"/>
      <c r="K278" s="90"/>
      <c r="L278" s="90">
        <f t="shared" si="33"/>
        <v>61.05905787420447</v>
      </c>
      <c r="M278" s="90"/>
      <c r="N278" s="90">
        <f t="shared" si="34"/>
        <v>58.797348404965767</v>
      </c>
      <c r="O278" s="91" t="str">
        <f t="shared" si="35"/>
        <v>E</v>
      </c>
      <c r="P278" s="48"/>
      <c r="Q278" s="48"/>
      <c r="R278" s="48"/>
      <c r="S278" s="48"/>
      <c r="T278" s="48"/>
      <c r="U278" s="48"/>
    </row>
    <row r="279" spans="1:21" x14ac:dyDescent="0.25">
      <c r="A279" s="26">
        <v>20</v>
      </c>
      <c r="B279" s="90"/>
      <c r="C279" s="90">
        <f t="shared" si="30"/>
        <v>62.146074855754783</v>
      </c>
      <c r="D279" s="90"/>
      <c r="E279" s="90"/>
      <c r="F279" s="90">
        <f t="shared" si="31"/>
        <v>28.335306238898632</v>
      </c>
      <c r="G279" s="90"/>
      <c r="H279" s="90"/>
      <c r="I279" s="90">
        <f t="shared" si="32"/>
        <v>57.259486993083925</v>
      </c>
      <c r="J279" s="90"/>
      <c r="K279" s="90"/>
      <c r="L279" s="90">
        <f t="shared" si="33"/>
        <v>55.479066848276958</v>
      </c>
      <c r="M279" s="90"/>
      <c r="N279" s="90">
        <f t="shared" si="34"/>
        <v>53.592335043223102</v>
      </c>
      <c r="O279" s="91" t="str">
        <f t="shared" si="35"/>
        <v>D</v>
      </c>
      <c r="P279" s="48"/>
      <c r="Q279" s="48"/>
      <c r="R279" s="48"/>
      <c r="S279" s="48"/>
      <c r="T279" s="48"/>
      <c r="U279" s="48"/>
    </row>
    <row r="280" spans="1:21" x14ac:dyDescent="0.25">
      <c r="A280" s="26">
        <v>21</v>
      </c>
      <c r="B280" s="90"/>
      <c r="C280" s="90">
        <f t="shared" si="30"/>
        <v>56.738884194466415</v>
      </c>
      <c r="D280" s="90"/>
      <c r="E280" s="90"/>
      <c r="F280" s="90">
        <f t="shared" si="31"/>
        <v>29.979598288586537</v>
      </c>
      <c r="G280" s="90"/>
      <c r="H280" s="90"/>
      <c r="I280" s="90">
        <f t="shared" si="32"/>
        <v>52.82452046124596</v>
      </c>
      <c r="J280" s="90"/>
      <c r="K280" s="90"/>
      <c r="L280" s="90">
        <f t="shared" si="33"/>
        <v>51.586495972417353</v>
      </c>
      <c r="M280" s="90"/>
      <c r="N280" s="90">
        <f t="shared" si="34"/>
        <v>49.993180141863569</v>
      </c>
      <c r="O280" s="93" t="str">
        <f t="shared" si="35"/>
        <v>D</v>
      </c>
      <c r="P280" s="48"/>
      <c r="Q280" s="48"/>
      <c r="R280" s="48"/>
      <c r="S280" s="48"/>
      <c r="T280" s="48"/>
      <c r="U280" s="48"/>
    </row>
    <row r="281" spans="1:21" x14ac:dyDescent="0.25">
      <c r="A281" s="26">
        <v>22</v>
      </c>
      <c r="B281" s="90"/>
      <c r="C281" s="90">
        <f t="shared" si="30"/>
        <v>52.678500181143313</v>
      </c>
      <c r="D281" s="90"/>
      <c r="E281" s="90"/>
      <c r="F281" s="90">
        <f t="shared" si="31"/>
        <v>31.695292855003984</v>
      </c>
      <c r="G281" s="90"/>
      <c r="H281" s="90"/>
      <c r="I281" s="90">
        <f t="shared" si="32"/>
        <v>49.604638436310736</v>
      </c>
      <c r="J281" s="90"/>
      <c r="K281" s="90"/>
      <c r="L281" s="90">
        <f t="shared" si="33"/>
        <v>48.697479758221448</v>
      </c>
      <c r="M281" s="90"/>
      <c r="N281" s="90">
        <f t="shared" si="34"/>
        <v>47.405998978458726</v>
      </c>
      <c r="O281" s="91" t="str">
        <f t="shared" si="35"/>
        <v>D</v>
      </c>
      <c r="P281" s="48"/>
      <c r="Q281" s="48"/>
      <c r="R281" s="48"/>
      <c r="S281" s="48"/>
      <c r="T281" s="48"/>
      <c r="U281" s="48"/>
    </row>
    <row r="282" spans="1:21" x14ac:dyDescent="0.25">
      <c r="A282" s="26">
        <v>23</v>
      </c>
      <c r="B282" s="90"/>
      <c r="C282" s="90">
        <f t="shared" si="30"/>
        <v>49.519381129493205</v>
      </c>
      <c r="D282" s="90"/>
      <c r="E282" s="90"/>
      <c r="F282" s="90">
        <f t="shared" si="31"/>
        <v>33.492839639402959</v>
      </c>
      <c r="G282" s="90"/>
      <c r="H282" s="90"/>
      <c r="I282" s="90">
        <f t="shared" si="32"/>
        <v>47.114903682387443</v>
      </c>
      <c r="J282" s="90"/>
      <c r="K282" s="90"/>
      <c r="L282" s="90">
        <f t="shared" si="33"/>
        <v>46.414767098164724</v>
      </c>
      <c r="M282" s="90"/>
      <c r="N282" s="90">
        <f t="shared" si="34"/>
        <v>45.454537719625712</v>
      </c>
      <c r="O282" s="91" t="str">
        <f t="shared" si="35"/>
        <v>D</v>
      </c>
      <c r="P282" s="48"/>
      <c r="Q282" s="48"/>
      <c r="R282" s="48"/>
      <c r="S282" s="48"/>
      <c r="T282" s="48"/>
      <c r="U282" s="48"/>
    </row>
    <row r="283" spans="1:21" x14ac:dyDescent="0.25">
      <c r="A283" s="26">
        <v>24</v>
      </c>
      <c r="B283" s="90"/>
      <c r="C283" s="90">
        <f t="shared" si="30"/>
        <v>46.962550610080349</v>
      </c>
      <c r="D283" s="90"/>
      <c r="E283" s="90"/>
      <c r="F283" s="90">
        <f t="shared" si="31"/>
        <v>35.387649970934952</v>
      </c>
      <c r="G283" s="90"/>
      <c r="H283" s="90"/>
      <c r="I283" s="90">
        <f t="shared" si="32"/>
        <v>45.079471957380989</v>
      </c>
      <c r="J283" s="90"/>
      <c r="K283" s="90"/>
      <c r="L283" s="90">
        <f t="shared" si="33"/>
        <v>44.514681313586763</v>
      </c>
      <c r="M283" s="90"/>
      <c r="N283" s="90">
        <f t="shared" si="34"/>
        <v>43.916513606645438</v>
      </c>
      <c r="O283" s="93" t="str">
        <f t="shared" si="35"/>
        <v>D</v>
      </c>
      <c r="P283" s="48"/>
      <c r="Q283" s="48"/>
      <c r="R283" s="48"/>
      <c r="S283" s="48"/>
      <c r="T283" s="48"/>
      <c r="U283" s="48"/>
    </row>
    <row r="284" spans="1:21" x14ac:dyDescent="0.25">
      <c r="A284" s="26">
        <v>25</v>
      </c>
      <c r="B284" s="90"/>
      <c r="C284" s="90">
        <f t="shared" si="30"/>
        <v>44.816402169017671</v>
      </c>
      <c r="D284" s="90"/>
      <c r="E284" s="90"/>
      <c r="F284" s="90">
        <f t="shared" si="31"/>
        <v>37.403302987514564</v>
      </c>
      <c r="G284" s="90"/>
      <c r="H284" s="90"/>
      <c r="I284" s="90">
        <f t="shared" si="32"/>
        <v>43.340364861732922</v>
      </c>
      <c r="J284" s="90"/>
      <c r="K284" s="90"/>
      <c r="L284" s="90">
        <f t="shared" si="33"/>
        <v>42.868217589645866</v>
      </c>
      <c r="M284" s="90"/>
      <c r="N284" s="90">
        <f t="shared" si="34"/>
        <v>42.661859143846605</v>
      </c>
      <c r="O284" s="91" t="str">
        <f t="shared" si="35"/>
        <v>D</v>
      </c>
      <c r="P284" s="48"/>
      <c r="Q284" s="48"/>
      <c r="R284" s="48"/>
      <c r="S284" s="48"/>
      <c r="T284" s="48"/>
      <c r="U284" s="48"/>
    </row>
    <row r="285" spans="1:21" x14ac:dyDescent="0.25">
      <c r="A285" s="26">
        <v>26</v>
      </c>
      <c r="B285" s="90"/>
      <c r="C285" s="90">
        <f t="shared" si="30"/>
        <v>42.958457548529275</v>
      </c>
      <c r="D285" s="90"/>
      <c r="E285" s="90"/>
      <c r="F285" s="90">
        <f t="shared" si="31"/>
        <v>39.577522461316967</v>
      </c>
      <c r="G285" s="90"/>
      <c r="H285" s="90"/>
      <c r="I285" s="90">
        <f t="shared" si="32"/>
        <v>41.80385942709745</v>
      </c>
      <c r="J285" s="90"/>
      <c r="K285" s="90"/>
      <c r="L285" s="90">
        <f t="shared" si="33"/>
        <v>41.397870642336457</v>
      </c>
      <c r="M285" s="90"/>
      <c r="N285" s="90">
        <f t="shared" si="34"/>
        <v>41.614568150674778</v>
      </c>
      <c r="O285" s="93" t="str">
        <f t="shared" si="35"/>
        <v>D</v>
      </c>
      <c r="P285" s="48"/>
      <c r="Q285" s="48"/>
      <c r="R285" s="48"/>
      <c r="S285" s="48"/>
      <c r="T285" s="48"/>
      <c r="U285" s="48"/>
    </row>
    <row r="286" spans="1:21" x14ac:dyDescent="0.25">
      <c r="A286" s="26">
        <v>27</v>
      </c>
      <c r="B286" s="90"/>
      <c r="C286" s="90">
        <f t="shared" si="30"/>
        <v>41.309086418799971</v>
      </c>
      <c r="D286" s="90"/>
      <c r="E286" s="90"/>
      <c r="F286" s="90">
        <f t="shared" si="31"/>
        <v>41.974098506967302</v>
      </c>
      <c r="G286" s="90"/>
      <c r="H286" s="90"/>
      <c r="I286" s="90">
        <f t="shared" si="32"/>
        <v>40.411978499382812</v>
      </c>
      <c r="J286" s="90"/>
      <c r="K286" s="90"/>
      <c r="L286" s="90">
        <f t="shared" si="33"/>
        <v>40.055041114789852</v>
      </c>
      <c r="M286" s="90"/>
      <c r="N286" s="90">
        <f t="shared" si="34"/>
        <v>40.732444330609312</v>
      </c>
      <c r="O286" s="93" t="str">
        <f t="shared" si="35"/>
        <v>D</v>
      </c>
      <c r="P286" s="48"/>
      <c r="Q286" s="48"/>
      <c r="R286" s="48"/>
      <c r="S286" s="48"/>
      <c r="T286" s="48"/>
      <c r="U286" s="48"/>
    </row>
    <row r="287" spans="1:21" x14ac:dyDescent="0.25">
      <c r="A287" s="26">
        <v>28</v>
      </c>
      <c r="B287" s="90"/>
      <c r="C287" s="90">
        <f t="shared" si="30"/>
        <v>39.815238678788717</v>
      </c>
      <c r="D287" s="90"/>
      <c r="E287" s="90"/>
      <c r="F287" s="90">
        <f t="shared" si="31"/>
        <v>44.708735873590378</v>
      </c>
      <c r="G287" s="90"/>
      <c r="H287" s="90"/>
      <c r="I287" s="90">
        <f t="shared" si="32"/>
        <v>39.127379878098814</v>
      </c>
      <c r="J287" s="90"/>
      <c r="K287" s="90"/>
      <c r="L287" s="90">
        <f t="shared" si="33"/>
        <v>38.80802309136341</v>
      </c>
      <c r="M287" s="90"/>
      <c r="N287" s="90">
        <f t="shared" si="34"/>
        <v>39.998674595438864</v>
      </c>
      <c r="O287" s="91" t="str">
        <f t="shared" si="35"/>
        <v>D</v>
      </c>
      <c r="P287" s="48"/>
      <c r="Q287" s="48"/>
      <c r="R287" s="48"/>
      <c r="S287" s="48"/>
      <c r="T287" s="48"/>
      <c r="U287" s="48"/>
    </row>
    <row r="288" spans="1:21" x14ac:dyDescent="0.25">
      <c r="A288" s="26">
        <v>29</v>
      </c>
      <c r="B288" s="90"/>
      <c r="C288" s="90">
        <f t="shared" si="30"/>
        <v>38.440638513100538</v>
      </c>
      <c r="D288" s="90"/>
      <c r="E288" s="90"/>
      <c r="F288" s="90">
        <f t="shared" si="31"/>
        <v>48.011226198924319</v>
      </c>
      <c r="G288" s="90"/>
      <c r="H288" s="90"/>
      <c r="I288" s="90">
        <f t="shared" si="32"/>
        <v>37.925119502949983</v>
      </c>
      <c r="J288" s="90"/>
      <c r="K288" s="90"/>
      <c r="L288" s="90">
        <f t="shared" si="33"/>
        <v>37.635391186206476</v>
      </c>
      <c r="M288" s="90"/>
      <c r="N288" s="90">
        <f t="shared" si="34"/>
        <v>39.424020383353664</v>
      </c>
      <c r="O288" s="93" t="str">
        <f t="shared" si="35"/>
        <v>D</v>
      </c>
      <c r="P288" s="48"/>
      <c r="Q288" s="48"/>
      <c r="R288" s="48"/>
      <c r="S288" s="48"/>
      <c r="T288" s="48"/>
      <c r="U288" s="48"/>
    </row>
    <row r="289" spans="1:21" x14ac:dyDescent="0.25">
      <c r="A289" s="24">
        <v>30</v>
      </c>
      <c r="B289" s="94"/>
      <c r="C289" s="94">
        <f t="shared" si="30"/>
        <v>37.15984611583827</v>
      </c>
      <c r="D289" s="94"/>
      <c r="E289" s="94"/>
      <c r="F289" s="94">
        <f t="shared" si="31"/>
        <v>52.395293001556468</v>
      </c>
      <c r="G289" s="94"/>
      <c r="H289" s="94"/>
      <c r="I289" s="94">
        <f t="shared" si="32"/>
        <v>36.787991796789441</v>
      </c>
      <c r="J289" s="94"/>
      <c r="K289" s="94"/>
      <c r="L289" s="94">
        <f t="shared" si="33"/>
        <v>36.522214787998131</v>
      </c>
      <c r="M289" s="94"/>
      <c r="N289" s="94">
        <f t="shared" si="34"/>
        <v>39.067612151802862</v>
      </c>
      <c r="O289" s="95" t="str">
        <f t="shared" si="35"/>
        <v>D</v>
      </c>
      <c r="P289" s="48"/>
      <c r="Q289" s="48"/>
      <c r="R289" s="48"/>
      <c r="S289" s="48"/>
      <c r="T289" s="48"/>
      <c r="U289" s="48"/>
    </row>
    <row r="290" spans="1:21" x14ac:dyDescent="0.25">
      <c r="A290" s="26">
        <v>31</v>
      </c>
      <c r="B290" s="90"/>
      <c r="C290" s="90">
        <f t="shared" si="30"/>
        <v>35.954597903284196</v>
      </c>
      <c r="D290" s="90"/>
      <c r="E290" s="90"/>
      <c r="F290" s="90">
        <f t="shared" si="31"/>
        <v>59.191048869352116</v>
      </c>
      <c r="G290" s="90"/>
      <c r="H290" s="90"/>
      <c r="I290" s="90">
        <f t="shared" si="32"/>
        <v>35.703791521414963</v>
      </c>
      <c r="J290" s="90"/>
      <c r="K290" s="90"/>
      <c r="L290" s="90">
        <f t="shared" si="33"/>
        <v>35.457806574715725</v>
      </c>
      <c r="M290" s="90"/>
      <c r="N290" s="90">
        <f t="shared" si="34"/>
        <v>39.112274096631431</v>
      </c>
      <c r="O290" s="91" t="str">
        <f t="shared" si="35"/>
        <v>D</v>
      </c>
      <c r="P290" s="48"/>
      <c r="Q290" s="48"/>
      <c r="R290" s="48"/>
      <c r="S290" s="48"/>
      <c r="T290" s="48"/>
      <c r="U290" s="48"/>
    </row>
    <row r="291" spans="1:21" x14ac:dyDescent="0.25">
      <c r="A291" s="26">
        <v>32</v>
      </c>
      <c r="B291" s="90"/>
      <c r="C291" s="90">
        <f t="shared" si="30"/>
        <v>34.811499679522051</v>
      </c>
      <c r="D291" s="90"/>
      <c r="E291" s="90"/>
      <c r="F291" s="90">
        <f t="shared" si="31"/>
        <v>72.267303617005808</v>
      </c>
      <c r="G291" s="90"/>
      <c r="H291" s="90"/>
      <c r="I291" s="90">
        <f t="shared" si="32"/>
        <v>34.663645980613509</v>
      </c>
      <c r="J291" s="90"/>
      <c r="K291" s="90"/>
      <c r="L291" s="90">
        <f t="shared" si="33"/>
        <v>34.43433545533432</v>
      </c>
      <c r="M291" s="90"/>
      <c r="N291" s="90">
        <f t="shared" si="34"/>
        <v>40.114440704923894</v>
      </c>
      <c r="O291" s="91" t="str">
        <f t="shared" si="35"/>
        <v>D</v>
      </c>
      <c r="P291" s="48"/>
      <c r="Q291" s="48"/>
      <c r="R291" s="48"/>
      <c r="S291" s="48"/>
      <c r="T291" s="48"/>
      <c r="U291" s="48"/>
    </row>
    <row r="292" spans="1:21" x14ac:dyDescent="0.25">
      <c r="A292" s="26">
        <v>33</v>
      </c>
      <c r="B292" s="90"/>
      <c r="C292" s="90">
        <f t="shared" si="30"/>
        <v>33.720537671605726</v>
      </c>
      <c r="D292" s="90"/>
      <c r="E292" s="90"/>
      <c r="F292" s="90">
        <f t="shared" si="31"/>
        <v>100.28268744743302</v>
      </c>
      <c r="G292" s="90"/>
      <c r="H292" s="90"/>
      <c r="I292" s="90">
        <f t="shared" si="32"/>
        <v>33.660965293279823</v>
      </c>
      <c r="J292" s="90"/>
      <c r="K292" s="90"/>
      <c r="L292" s="90">
        <f t="shared" si="33"/>
        <v>33.445944345558054</v>
      </c>
      <c r="M292" s="90"/>
      <c r="N292" s="90">
        <f t="shared" si="34"/>
        <v>43.331800228681438</v>
      </c>
      <c r="O292" s="91" t="str">
        <f t="shared" si="35"/>
        <v>D</v>
      </c>
      <c r="P292" s="48"/>
      <c r="Q292" s="48"/>
      <c r="R292" s="48"/>
      <c r="S292" s="48"/>
      <c r="T292" s="48"/>
      <c r="U292" s="48"/>
    </row>
    <row r="293" spans="1:21" x14ac:dyDescent="0.25">
      <c r="A293" s="26">
        <v>34</v>
      </c>
      <c r="B293" s="90"/>
      <c r="C293" s="90">
        <f t="shared" si="30"/>
        <v>32.67409482982481</v>
      </c>
      <c r="D293" s="89"/>
      <c r="E293" s="89"/>
      <c r="F293" s="89">
        <f t="shared" si="31"/>
        <v>150.56289356087979</v>
      </c>
      <c r="G293" s="89"/>
      <c r="H293" s="89"/>
      <c r="I293" s="89">
        <f t="shared" si="32"/>
        <v>32.690761843720452</v>
      </c>
      <c r="J293" s="90"/>
      <c r="K293" s="90"/>
      <c r="L293" s="90">
        <f t="shared" si="33"/>
        <v>32.488172729900761</v>
      </c>
      <c r="M293" s="90"/>
      <c r="N293" s="90">
        <f t="shared" si="34"/>
        <v>49.828962172130609</v>
      </c>
      <c r="O293" s="93" t="str">
        <f t="shared" si="35"/>
        <v>D</v>
      </c>
      <c r="P293" s="48"/>
      <c r="Q293" s="48"/>
      <c r="R293" s="48"/>
      <c r="S293" s="48"/>
      <c r="T293" s="48"/>
      <c r="U293" s="48"/>
    </row>
    <row r="294" spans="1:21" x14ac:dyDescent="0.25">
      <c r="A294" s="26">
        <v>35</v>
      </c>
      <c r="B294" s="90"/>
      <c r="C294" s="90">
        <f t="shared" si="30"/>
        <v>31.666286435350777</v>
      </c>
      <c r="D294" s="90"/>
      <c r="E294" s="90"/>
      <c r="F294" s="90">
        <f t="shared" si="31"/>
        <v>225.07307192018246</v>
      </c>
      <c r="G294" s="90"/>
      <c r="H294" s="90"/>
      <c r="I294" s="90">
        <f t="shared" si="32"/>
        <v>31.749197197238193</v>
      </c>
      <c r="J294" s="90"/>
      <c r="K294" s="90"/>
      <c r="L294" s="90">
        <f t="shared" si="33"/>
        <v>31.557568889457855</v>
      </c>
      <c r="M294" s="90"/>
      <c r="N294" s="90">
        <f t="shared" si="34"/>
        <v>59.889149009371046</v>
      </c>
      <c r="O294" s="93" t="str">
        <f t="shared" si="35"/>
        <v>E</v>
      </c>
      <c r="P294" s="48"/>
      <c r="Q294" s="48"/>
      <c r="R294" s="48"/>
      <c r="S294" s="48"/>
      <c r="T294" s="48"/>
      <c r="U294" s="48"/>
    </row>
    <row r="295" spans="1:21" x14ac:dyDescent="0.25">
      <c r="A295" s="26">
        <v>36</v>
      </c>
      <c r="B295" s="90"/>
      <c r="C295" s="90">
        <f t="shared" si="30"/>
        <v>30.692502045488673</v>
      </c>
      <c r="D295" s="90"/>
      <c r="E295" s="90"/>
      <c r="F295" s="90">
        <f t="shared" si="31"/>
        <v>329.65088850532425</v>
      </c>
      <c r="G295" s="90"/>
      <c r="H295" s="90"/>
      <c r="I295" s="90">
        <f t="shared" si="32"/>
        <v>30.833273178934753</v>
      </c>
      <c r="J295" s="90"/>
      <c r="K295" s="90"/>
      <c r="L295" s="90">
        <f t="shared" si="33"/>
        <v>30.651423437529015</v>
      </c>
      <c r="M295" s="90"/>
      <c r="N295" s="90">
        <f t="shared" si="34"/>
        <v>74.36162471098757</v>
      </c>
      <c r="O295" s="91" t="str">
        <f t="shared" si="35"/>
        <v>E</v>
      </c>
      <c r="P295" s="48"/>
      <c r="Q295" s="48"/>
      <c r="R295" s="48"/>
      <c r="S295" s="48"/>
      <c r="T295" s="48"/>
      <c r="U295" s="48"/>
    </row>
    <row r="296" spans="1:21" x14ac:dyDescent="0.25">
      <c r="A296" s="26">
        <v>37</v>
      </c>
      <c r="B296" s="90"/>
      <c r="C296" s="90">
        <f t="shared" si="30"/>
        <v>29.749083638940981</v>
      </c>
      <c r="D296" s="90"/>
      <c r="E296" s="90"/>
      <c r="F296" s="90">
        <f t="shared" si="31"/>
        <v>480.21829128107481</v>
      </c>
      <c r="G296" s="90"/>
      <c r="H296" s="90"/>
      <c r="I296" s="90">
        <f t="shared" si="32"/>
        <v>29.940616687040588</v>
      </c>
      <c r="J296" s="90"/>
      <c r="K296" s="90"/>
      <c r="L296" s="90">
        <f t="shared" si="33"/>
        <v>29.767582389732013</v>
      </c>
      <c r="M296" s="90"/>
      <c r="N296" s="90">
        <f t="shared" si="34"/>
        <v>95.568202356432309</v>
      </c>
      <c r="O296" s="93" t="str">
        <f t="shared" si="35"/>
        <v>F</v>
      </c>
      <c r="P296" s="48"/>
      <c r="Q296" s="48"/>
      <c r="R296" s="48"/>
      <c r="S296" s="48"/>
      <c r="T296" s="48"/>
      <c r="U296" s="48"/>
    </row>
    <row r="297" spans="1:21" x14ac:dyDescent="0.25">
      <c r="A297" s="26">
        <v>38</v>
      </c>
      <c r="B297" s="90"/>
      <c r="C297" s="90">
        <f t="shared" si="30"/>
        <v>28.833095476050637</v>
      </c>
      <c r="D297" s="90"/>
      <c r="E297" s="90"/>
      <c r="F297" s="90">
        <f t="shared" si="31"/>
        <v>712.0715373047808</v>
      </c>
      <c r="G297" s="90"/>
      <c r="H297" s="90"/>
      <c r="I297" s="90">
        <f t="shared" si="32"/>
        <v>29.069326879900512</v>
      </c>
      <c r="J297" s="90"/>
      <c r="K297" s="90"/>
      <c r="L297" s="90">
        <f t="shared" si="33"/>
        <v>28.90431356317718</v>
      </c>
      <c r="M297" s="90"/>
      <c r="N297" s="90">
        <f t="shared" si="34"/>
        <v>128.65913041851113</v>
      </c>
      <c r="O297" s="91" t="str">
        <f t="shared" si="35"/>
        <v>F</v>
      </c>
      <c r="P297" s="48"/>
      <c r="Q297" s="48"/>
      <c r="R297" s="48"/>
      <c r="S297" s="48"/>
      <c r="T297" s="48"/>
      <c r="U297" s="48"/>
    </row>
    <row r="298" spans="1:21" x14ac:dyDescent="0.25">
      <c r="A298" s="26">
        <v>39</v>
      </c>
      <c r="B298" s="90"/>
      <c r="C298" s="90">
        <f t="shared" si="30"/>
        <v>27.942156876454163</v>
      </c>
      <c r="D298" s="90"/>
      <c r="E298" s="90"/>
      <c r="F298" s="90">
        <f t="shared" si="31"/>
        <v>1112.9856007685419</v>
      </c>
      <c r="G298" s="90"/>
      <c r="H298" s="90"/>
      <c r="I298" s="90">
        <f t="shared" si="32"/>
        <v>28.217864748771579</v>
      </c>
      <c r="J298" s="90"/>
      <c r="K298" s="90"/>
      <c r="L298" s="90">
        <f t="shared" si="33"/>
        <v>28.060209468156636</v>
      </c>
      <c r="M298" s="90"/>
      <c r="N298" s="90">
        <f t="shared" si="34"/>
        <v>186.44510870942267</v>
      </c>
      <c r="O298" s="91" t="str">
        <f t="shared" si="35"/>
        <v>F</v>
      </c>
      <c r="P298" s="48"/>
      <c r="Q298" s="48"/>
      <c r="R298" s="48"/>
      <c r="S298" s="48"/>
      <c r="T298" s="48"/>
      <c r="U298" s="48"/>
    </row>
    <row r="299" spans="1:21" x14ac:dyDescent="0.25">
      <c r="A299" s="26">
        <v>40</v>
      </c>
      <c r="B299" s="90"/>
      <c r="C299" s="90">
        <f t="shared" si="30"/>
        <v>27.074318908591913</v>
      </c>
      <c r="D299" s="90"/>
      <c r="E299" s="90"/>
      <c r="F299" s="90">
        <f>F215+F257</f>
        <v>1972.0728400181736</v>
      </c>
      <c r="G299" s="90"/>
      <c r="H299" s="90"/>
      <c r="I299" s="90">
        <f t="shared" si="32"/>
        <v>27.384972048463997</v>
      </c>
      <c r="J299" s="90"/>
      <c r="K299" s="90"/>
      <c r="L299" s="90">
        <f t="shared" si="33"/>
        <v>27.234115637077963</v>
      </c>
      <c r="M299" s="90"/>
      <c r="N299" s="90">
        <f t="shared" si="34"/>
        <v>311.12552109035812</v>
      </c>
      <c r="O299" s="91" t="str">
        <f t="shared" si="35"/>
        <v>F</v>
      </c>
      <c r="P299" s="48"/>
      <c r="Q299" s="48"/>
      <c r="R299" s="48"/>
      <c r="S299" s="48"/>
      <c r="T299" s="48"/>
      <c r="U299" s="48"/>
    </row>
    <row r="300" spans="1:21" x14ac:dyDescent="0.25">
      <c r="A300" s="26">
        <v>41</v>
      </c>
      <c r="B300" s="90"/>
      <c r="C300" s="90">
        <f t="shared" si="30"/>
        <v>26.227972219059321</v>
      </c>
      <c r="D300" s="90"/>
      <c r="E300" s="90"/>
      <c r="F300" s="89">
        <f t="shared" si="31"/>
        <v>5121.120927861436</v>
      </c>
      <c r="G300" s="90"/>
      <c r="H300" s="90"/>
      <c r="I300" s="90">
        <f t="shared" si="32"/>
        <v>26.569610918652316</v>
      </c>
      <c r="J300" s="90"/>
      <c r="K300" s="90"/>
      <c r="L300" s="90">
        <f t="shared" si="33"/>
        <v>26.425076985727578</v>
      </c>
      <c r="M300" s="90"/>
      <c r="N300" s="90">
        <f t="shared" si="34"/>
        <v>770.07815098765309</v>
      </c>
      <c r="O300" s="91" t="str">
        <f t="shared" si="35"/>
        <v>F</v>
      </c>
      <c r="P300" s="48"/>
      <c r="Q300" s="48"/>
      <c r="R300" s="48"/>
      <c r="S300" s="48"/>
      <c r="T300" s="48"/>
      <c r="U300" s="48"/>
    </row>
    <row r="301" spans="1:21" x14ac:dyDescent="0.25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48"/>
      <c r="O301" s="48"/>
      <c r="P301" s="48"/>
      <c r="Q301" s="48"/>
      <c r="R301" s="48"/>
      <c r="S301" s="48"/>
      <c r="T301" s="48"/>
      <c r="U301" s="48"/>
    </row>
  </sheetData>
  <mergeCells count="6">
    <mergeCell ref="B2:D2"/>
    <mergeCell ref="O24:P25"/>
    <mergeCell ref="H2:M2"/>
    <mergeCell ref="O4:P5"/>
    <mergeCell ref="O12:P13"/>
    <mergeCell ref="E2:G2"/>
  </mergeCells>
  <conditionalFormatting sqref="N260:N300">
    <cfRule type="cellIs" dxfId="1" priority="1" operator="equal">
      <formula>#REF!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02"/>
  <sheetViews>
    <sheetView topLeftCell="A10" zoomScale="80" zoomScaleNormal="80" workbookViewId="0">
      <selection activeCell="C7" sqref="C7"/>
    </sheetView>
  </sheetViews>
  <sheetFormatPr defaultRowHeight="15" x14ac:dyDescent="0.25"/>
  <sheetData>
    <row r="1" spans="1:26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6" x14ac:dyDescent="0.25">
      <c r="A2" s="48"/>
      <c r="B2" s="182">
        <v>2</v>
      </c>
      <c r="C2" s="182"/>
      <c r="D2" s="182"/>
      <c r="E2" s="182">
        <v>3</v>
      </c>
      <c r="F2" s="182"/>
      <c r="G2" s="182"/>
      <c r="H2" s="182">
        <v>1</v>
      </c>
      <c r="I2" s="182"/>
      <c r="J2" s="182"/>
      <c r="K2" s="182"/>
      <c r="L2" s="182"/>
      <c r="M2" s="182"/>
      <c r="N2" s="48"/>
      <c r="O2" s="48"/>
      <c r="P2" s="48"/>
      <c r="Q2" s="48"/>
      <c r="R2" s="48"/>
      <c r="S2" s="48"/>
      <c r="T2" s="48"/>
      <c r="U2" s="48"/>
      <c r="V2" s="48" t="s">
        <v>98</v>
      </c>
      <c r="W2" s="48">
        <f>'C1'!X34</f>
        <v>0.95121951219512191</v>
      </c>
    </row>
    <row r="3" spans="1:26" x14ac:dyDescent="0.25">
      <c r="A3" s="48"/>
      <c r="B3" s="50"/>
      <c r="C3" s="51" t="s">
        <v>1</v>
      </c>
      <c r="D3" s="52"/>
      <c r="E3" s="53"/>
      <c r="F3" s="54" t="s">
        <v>2</v>
      </c>
      <c r="G3" s="52"/>
      <c r="H3" s="53"/>
      <c r="I3" s="54" t="s">
        <v>3</v>
      </c>
      <c r="J3" s="55"/>
      <c r="K3" s="53"/>
      <c r="L3" s="54" t="s">
        <v>4</v>
      </c>
      <c r="M3" s="55"/>
      <c r="N3" s="48"/>
      <c r="O3" s="48"/>
      <c r="P3" s="48"/>
      <c r="Q3" s="48"/>
      <c r="R3" s="48"/>
      <c r="S3" s="48"/>
      <c r="T3" s="48"/>
      <c r="U3" s="48"/>
      <c r="V3" s="48" t="s">
        <v>99</v>
      </c>
      <c r="W3" s="48">
        <f>'C1'!X35</f>
        <v>1.64</v>
      </c>
    </row>
    <row r="4" spans="1:26" x14ac:dyDescent="0.25">
      <c r="A4" s="48"/>
      <c r="B4" s="56" t="s">
        <v>5</v>
      </c>
      <c r="C4" s="56" t="s">
        <v>6</v>
      </c>
      <c r="D4" s="56" t="s">
        <v>7</v>
      </c>
      <c r="E4" s="56" t="s">
        <v>5</v>
      </c>
      <c r="F4" s="56" t="s">
        <v>6</v>
      </c>
      <c r="G4" s="56" t="s">
        <v>7</v>
      </c>
      <c r="H4" s="56" t="s">
        <v>5</v>
      </c>
      <c r="I4" s="56" t="s">
        <v>6</v>
      </c>
      <c r="J4" s="56" t="s">
        <v>7</v>
      </c>
      <c r="K4" s="56" t="s">
        <v>5</v>
      </c>
      <c r="L4" s="56" t="s">
        <v>6</v>
      </c>
      <c r="M4" s="56" t="s">
        <v>7</v>
      </c>
      <c r="N4" s="48"/>
      <c r="O4" s="183" t="s">
        <v>80</v>
      </c>
      <c r="P4" s="184"/>
      <c r="Q4" s="57"/>
      <c r="R4" s="69" t="s">
        <v>81</v>
      </c>
      <c r="S4" s="69" t="s">
        <v>82</v>
      </c>
      <c r="T4" s="69" t="s">
        <v>83</v>
      </c>
      <c r="U4" s="69" t="s">
        <v>84</v>
      </c>
      <c r="V4" s="69" t="s">
        <v>85</v>
      </c>
      <c r="W4" s="49"/>
    </row>
    <row r="5" spans="1:26" x14ac:dyDescent="0.25">
      <c r="A5" s="59" t="s">
        <v>86</v>
      </c>
      <c r="B5" s="60"/>
      <c r="C5" s="61">
        <v>857</v>
      </c>
      <c r="D5" s="60"/>
      <c r="E5" s="59"/>
      <c r="F5" s="60">
        <v>550</v>
      </c>
      <c r="G5" s="60"/>
      <c r="H5" s="60"/>
      <c r="I5" s="60">
        <v>1183</v>
      </c>
      <c r="J5" s="60"/>
      <c r="K5" s="59"/>
      <c r="L5" s="60">
        <v>1178</v>
      </c>
      <c r="M5" s="60"/>
      <c r="N5" s="62" t="s">
        <v>87</v>
      </c>
      <c r="O5" s="185"/>
      <c r="P5" s="186"/>
      <c r="Q5" s="63"/>
      <c r="R5" s="59">
        <v>1</v>
      </c>
      <c r="S5" s="59">
        <f>T5+U5+V5+12</f>
        <v>37.609756097560975</v>
      </c>
      <c r="T5" s="59">
        <f>U5*$W$2</f>
        <v>9.5121951219512191</v>
      </c>
      <c r="U5" s="59">
        <v>10</v>
      </c>
      <c r="V5" s="59">
        <f>U5/$W$3</f>
        <v>6.0975609756097562</v>
      </c>
      <c r="W5" s="49"/>
      <c r="Y5" s="47" t="s">
        <v>119</v>
      </c>
      <c r="Z5" s="47" t="s">
        <v>82</v>
      </c>
    </row>
    <row r="6" spans="1:26" x14ac:dyDescent="0.25">
      <c r="A6" s="59" t="s">
        <v>88</v>
      </c>
      <c r="B6" s="48"/>
      <c r="C6" s="61">
        <v>3597</v>
      </c>
      <c r="D6" s="64"/>
      <c r="E6" s="48"/>
      <c r="F6" s="60">
        <v>3529</v>
      </c>
      <c r="G6" s="64"/>
      <c r="H6" s="48"/>
      <c r="I6" s="60">
        <v>5403</v>
      </c>
      <c r="J6" s="64"/>
      <c r="K6" s="48"/>
      <c r="L6" s="65">
        <v>5462</v>
      </c>
      <c r="M6" s="60"/>
      <c r="N6" s="65">
        <f>SUM(B5:M5)</f>
        <v>3768</v>
      </c>
      <c r="O6" s="66" t="s">
        <v>89</v>
      </c>
      <c r="P6" s="67">
        <v>21</v>
      </c>
      <c r="Q6" s="63"/>
      <c r="R6" s="59">
        <v>2</v>
      </c>
      <c r="S6" s="59">
        <f t="shared" ref="S6:S45" si="0">T6+U6+V6+12</f>
        <v>40.170731707317074</v>
      </c>
      <c r="T6" s="59">
        <f t="shared" ref="T6:T45" si="1">U6*$W$2</f>
        <v>10.463414634146341</v>
      </c>
      <c r="U6" s="59">
        <f>U5+1</f>
        <v>11</v>
      </c>
      <c r="V6" s="59">
        <f>U6/$W$3</f>
        <v>6.7073170731707323</v>
      </c>
      <c r="W6" s="49"/>
      <c r="Y6" s="11">
        <v>38.052671274650677</v>
      </c>
      <c r="Z6">
        <v>45.292682926829272</v>
      </c>
    </row>
    <row r="7" spans="1:26" x14ac:dyDescent="0.25">
      <c r="A7" s="69" t="s">
        <v>90</v>
      </c>
      <c r="B7" s="70"/>
      <c r="C7" s="96"/>
      <c r="D7" s="72"/>
      <c r="E7" s="72"/>
      <c r="F7" s="72"/>
      <c r="G7" s="72"/>
      <c r="H7" s="72"/>
      <c r="I7" s="72"/>
      <c r="J7" s="72"/>
      <c r="K7" s="72"/>
      <c r="L7" s="72"/>
      <c r="M7" s="73"/>
      <c r="N7" s="53" t="s">
        <v>91</v>
      </c>
      <c r="O7" s="74" t="s">
        <v>92</v>
      </c>
      <c r="P7" s="75">
        <v>4</v>
      </c>
      <c r="Q7" s="48"/>
      <c r="R7" s="59">
        <v>3</v>
      </c>
      <c r="S7" s="59">
        <f t="shared" si="0"/>
        <v>42.731707317073173</v>
      </c>
      <c r="T7" s="59">
        <f t="shared" si="1"/>
        <v>11.414634146341463</v>
      </c>
      <c r="U7" s="59">
        <f t="shared" ref="U7:U45" si="2">U6+1</f>
        <v>12</v>
      </c>
      <c r="V7" s="59">
        <f t="shared" ref="V7:V45" si="3">U7/$W$3</f>
        <v>7.3170731707317076</v>
      </c>
      <c r="W7" s="49"/>
      <c r="Y7" s="11">
        <v>34.607663261077455</v>
      </c>
      <c r="Z7">
        <v>47.853658536585364</v>
      </c>
    </row>
    <row r="8" spans="1:26" x14ac:dyDescent="0.25">
      <c r="A8" s="26">
        <v>1</v>
      </c>
      <c r="B8" s="26"/>
      <c r="C8" s="26">
        <f>U5+$P$15-$Q$21</f>
        <v>8.5</v>
      </c>
      <c r="D8" s="26"/>
      <c r="E8" s="59"/>
      <c r="F8" s="26">
        <f>V5+$P$33-$Q$22</f>
        <v>4.5975609756097562</v>
      </c>
      <c r="G8" s="26"/>
      <c r="H8" s="26"/>
      <c r="I8" s="26">
        <f>T5+$P$7-$Q$20</f>
        <v>8.0121951219512191</v>
      </c>
      <c r="J8" s="26"/>
      <c r="K8" s="26"/>
      <c r="L8" s="26">
        <f>T5+$P$7-$Q$20</f>
        <v>8.0121951219512191</v>
      </c>
      <c r="M8" s="26"/>
      <c r="N8" s="48">
        <f>I8/C8</f>
        <v>0.94261119081779043</v>
      </c>
      <c r="O8" s="76" t="s">
        <v>93</v>
      </c>
      <c r="P8" s="67">
        <v>92</v>
      </c>
      <c r="Q8" s="48"/>
      <c r="R8" s="26">
        <v>4</v>
      </c>
      <c r="S8" s="59">
        <f t="shared" si="0"/>
        <v>45.292682926829272</v>
      </c>
      <c r="T8" s="59">
        <f t="shared" si="1"/>
        <v>12.365853658536585</v>
      </c>
      <c r="U8" s="59">
        <f t="shared" si="2"/>
        <v>13</v>
      </c>
      <c r="V8" s="59">
        <f t="shared" si="3"/>
        <v>7.9268292682926838</v>
      </c>
      <c r="W8" s="49"/>
      <c r="Y8" s="11">
        <v>32.364616433156044</v>
      </c>
      <c r="Z8">
        <v>50.414634146341463</v>
      </c>
    </row>
    <row r="9" spans="1:26" x14ac:dyDescent="0.25">
      <c r="A9" s="26">
        <v>2</v>
      </c>
      <c r="B9" s="26"/>
      <c r="C9" s="26">
        <f t="shared" ref="C9:C48" si="4">U6+$P$15-$Q$21</f>
        <v>9.5</v>
      </c>
      <c r="D9" s="26"/>
      <c r="E9" s="59"/>
      <c r="F9" s="26">
        <f t="shared" ref="F9:F48" si="5">V6+$P$33-$Q$22</f>
        <v>5.2073170731707314</v>
      </c>
      <c r="G9" s="26"/>
      <c r="H9" s="26"/>
      <c r="I9" s="26">
        <f t="shared" ref="I9:I48" si="6">T6+$P$7-$Q$20</f>
        <v>8.963414634146341</v>
      </c>
      <c r="J9" s="26"/>
      <c r="K9" s="26"/>
      <c r="L9" s="26">
        <f t="shared" ref="L9:L48" si="7">T6+$P$7-$Q$20</f>
        <v>8.963414634146341</v>
      </c>
      <c r="M9" s="26"/>
      <c r="N9" s="48">
        <f t="shared" ref="N9:N48" si="8">I9/C9</f>
        <v>0.94351732991014114</v>
      </c>
      <c r="O9" s="77" t="s">
        <v>82</v>
      </c>
      <c r="P9" s="26">
        <f>P6+P7+P14+P15+P32+P33</f>
        <v>112</v>
      </c>
      <c r="Q9" s="48"/>
      <c r="R9" s="26">
        <v>5</v>
      </c>
      <c r="S9" s="59">
        <f t="shared" si="0"/>
        <v>47.853658536585364</v>
      </c>
      <c r="T9" s="59">
        <f t="shared" si="1"/>
        <v>13.317073170731707</v>
      </c>
      <c r="U9" s="59">
        <f t="shared" si="2"/>
        <v>14</v>
      </c>
      <c r="V9" s="59">
        <f t="shared" si="3"/>
        <v>8.536585365853659</v>
      </c>
      <c r="W9" s="49"/>
      <c r="Y9" s="11">
        <v>30.912588265930289</v>
      </c>
      <c r="Z9">
        <v>52.975609756097562</v>
      </c>
    </row>
    <row r="10" spans="1:26" x14ac:dyDescent="0.25">
      <c r="A10" s="26">
        <v>3</v>
      </c>
      <c r="B10" s="26"/>
      <c r="C10" s="26">
        <f t="shared" si="4"/>
        <v>10.5</v>
      </c>
      <c r="D10" s="26"/>
      <c r="E10" s="59"/>
      <c r="F10" s="26">
        <f t="shared" si="5"/>
        <v>5.8170731707317067</v>
      </c>
      <c r="G10" s="26"/>
      <c r="H10" s="26"/>
      <c r="I10" s="26">
        <f t="shared" si="6"/>
        <v>9.9146341463414629</v>
      </c>
      <c r="J10" s="26"/>
      <c r="K10" s="26"/>
      <c r="L10" s="26">
        <f t="shared" si="7"/>
        <v>9.9146341463414629</v>
      </c>
      <c r="M10" s="26"/>
      <c r="N10" s="48">
        <f t="shared" si="8"/>
        <v>0.94425087108013928</v>
      </c>
      <c r="O10" s="48"/>
      <c r="P10" s="48"/>
      <c r="Q10" s="48"/>
      <c r="R10" s="59">
        <v>6</v>
      </c>
      <c r="S10" s="59">
        <f t="shared" si="0"/>
        <v>50.414634146341463</v>
      </c>
      <c r="T10" s="59">
        <f t="shared" si="1"/>
        <v>14.268292682926829</v>
      </c>
      <c r="U10" s="59">
        <f t="shared" si="2"/>
        <v>15</v>
      </c>
      <c r="V10" s="59">
        <f t="shared" si="3"/>
        <v>9.1463414634146343</v>
      </c>
      <c r="W10" s="49"/>
      <c r="Y10" s="11">
        <v>29.986323762255601</v>
      </c>
      <c r="Z10">
        <v>55.536585365853661</v>
      </c>
    </row>
    <row r="11" spans="1:26" x14ac:dyDescent="0.25">
      <c r="A11" s="26">
        <v>4</v>
      </c>
      <c r="B11" s="26"/>
      <c r="C11" s="26">
        <f t="shared" si="4"/>
        <v>11.5</v>
      </c>
      <c r="D11" s="26"/>
      <c r="E11" s="59"/>
      <c r="F11" s="26">
        <f t="shared" si="5"/>
        <v>6.4268292682926838</v>
      </c>
      <c r="G11" s="26"/>
      <c r="H11" s="26"/>
      <c r="I11" s="26">
        <f t="shared" si="6"/>
        <v>10.865853658536587</v>
      </c>
      <c r="J11" s="26"/>
      <c r="K11" s="26"/>
      <c r="L11" s="26">
        <f t="shared" si="7"/>
        <v>10.865853658536587</v>
      </c>
      <c r="M11" s="26"/>
      <c r="N11" s="48">
        <f t="shared" si="8"/>
        <v>0.94485683987274671</v>
      </c>
      <c r="O11" s="48"/>
      <c r="P11" s="48"/>
      <c r="Q11" s="48"/>
      <c r="R11" s="26">
        <v>7</v>
      </c>
      <c r="S11" s="59">
        <f t="shared" si="0"/>
        <v>52.975609756097562</v>
      </c>
      <c r="T11" s="59">
        <f t="shared" si="1"/>
        <v>15.219512195121951</v>
      </c>
      <c r="U11" s="59">
        <f t="shared" si="2"/>
        <v>16</v>
      </c>
      <c r="V11" s="59">
        <f t="shared" si="3"/>
        <v>9.7560975609756095</v>
      </c>
      <c r="W11" s="49"/>
      <c r="Y11" s="11">
        <v>29.439571842259344</v>
      </c>
      <c r="Z11">
        <v>58.09756097560976</v>
      </c>
    </row>
    <row r="12" spans="1:26" x14ac:dyDescent="0.25">
      <c r="A12" s="26">
        <v>5</v>
      </c>
      <c r="B12" s="26"/>
      <c r="C12" s="26">
        <f t="shared" si="4"/>
        <v>12.5</v>
      </c>
      <c r="D12" s="26"/>
      <c r="E12" s="59"/>
      <c r="F12" s="26">
        <f t="shared" si="5"/>
        <v>7.036585365853659</v>
      </c>
      <c r="G12" s="26"/>
      <c r="H12" s="26"/>
      <c r="I12" s="26">
        <f t="shared" si="6"/>
        <v>11.817073170731707</v>
      </c>
      <c r="J12" s="26"/>
      <c r="K12" s="26"/>
      <c r="L12" s="26">
        <f t="shared" si="7"/>
        <v>11.817073170731707</v>
      </c>
      <c r="M12" s="26"/>
      <c r="N12" s="48">
        <f t="shared" si="8"/>
        <v>0.94536585365853654</v>
      </c>
      <c r="O12" s="183" t="s">
        <v>94</v>
      </c>
      <c r="P12" s="184"/>
      <c r="Q12" s="57"/>
      <c r="R12" s="26">
        <v>8</v>
      </c>
      <c r="S12" s="59">
        <f t="shared" si="0"/>
        <v>55.536585365853661</v>
      </c>
      <c r="T12" s="61">
        <f t="shared" si="1"/>
        <v>16.170731707317074</v>
      </c>
      <c r="U12" s="26">
        <f t="shared" si="2"/>
        <v>17</v>
      </c>
      <c r="V12" s="59">
        <f t="shared" si="3"/>
        <v>10.365853658536587</v>
      </c>
      <c r="W12" s="49"/>
      <c r="Y12" s="11">
        <v>29.163892287456807</v>
      </c>
      <c r="Z12">
        <v>60.658536585365852</v>
      </c>
    </row>
    <row r="13" spans="1:26" x14ac:dyDescent="0.25">
      <c r="A13" s="26">
        <v>6</v>
      </c>
      <c r="B13" s="26"/>
      <c r="C13" s="26">
        <f t="shared" si="4"/>
        <v>13.5</v>
      </c>
      <c r="D13" s="26"/>
      <c r="E13" s="59"/>
      <c r="F13" s="26">
        <f t="shared" si="5"/>
        <v>7.6463414634146343</v>
      </c>
      <c r="G13" s="26"/>
      <c r="H13" s="26"/>
      <c r="I13" s="26">
        <f t="shared" si="6"/>
        <v>12.768292682926827</v>
      </c>
      <c r="J13" s="26"/>
      <c r="K13" s="26"/>
      <c r="L13" s="26">
        <f t="shared" si="7"/>
        <v>12.768292682926827</v>
      </c>
      <c r="M13" s="26"/>
      <c r="N13" s="48">
        <f t="shared" si="8"/>
        <v>0.94579945799457976</v>
      </c>
      <c r="O13" s="185"/>
      <c r="P13" s="186"/>
      <c r="Q13" s="78"/>
      <c r="R13" s="26">
        <v>9</v>
      </c>
      <c r="S13" s="59">
        <f t="shared" si="0"/>
        <v>58.09756097560976</v>
      </c>
      <c r="T13" s="26">
        <f t="shared" si="1"/>
        <v>17.121951219512194</v>
      </c>
      <c r="U13" s="26">
        <f t="shared" si="2"/>
        <v>18</v>
      </c>
      <c r="V13" s="59">
        <f t="shared" si="3"/>
        <v>10.975609756097562</v>
      </c>
      <c r="W13" s="49"/>
      <c r="Y13" s="11">
        <v>29.085076932169965</v>
      </c>
      <c r="Z13">
        <v>63.219512195121951</v>
      </c>
    </row>
    <row r="14" spans="1:26" x14ac:dyDescent="0.25">
      <c r="A14" s="26">
        <v>7</v>
      </c>
      <c r="B14" s="26"/>
      <c r="C14" s="26">
        <f t="shared" si="4"/>
        <v>14.5</v>
      </c>
      <c r="D14" s="26"/>
      <c r="E14" s="59"/>
      <c r="F14" s="26">
        <f t="shared" si="5"/>
        <v>8.2560975609756095</v>
      </c>
      <c r="G14" s="26"/>
      <c r="H14" s="26"/>
      <c r="I14" s="26">
        <f t="shared" si="6"/>
        <v>13.719512195121951</v>
      </c>
      <c r="J14" s="26"/>
      <c r="K14" s="26"/>
      <c r="L14" s="26">
        <f t="shared" si="7"/>
        <v>13.719512195121951</v>
      </c>
      <c r="M14" s="26"/>
      <c r="N14" s="48">
        <f t="shared" si="8"/>
        <v>0.94617325483599657</v>
      </c>
      <c r="O14" s="66" t="s">
        <v>89</v>
      </c>
      <c r="P14" s="67">
        <v>34</v>
      </c>
      <c r="Q14" s="78"/>
      <c r="R14" s="59">
        <v>10</v>
      </c>
      <c r="S14" s="59">
        <f t="shared" si="0"/>
        <v>60.658536585365852</v>
      </c>
      <c r="T14" s="59">
        <f t="shared" si="1"/>
        <v>18.073170731707314</v>
      </c>
      <c r="U14" s="59">
        <f t="shared" si="2"/>
        <v>19</v>
      </c>
      <c r="V14" s="59">
        <f t="shared" si="3"/>
        <v>11.585365853658537</v>
      </c>
      <c r="W14" s="49"/>
      <c r="Y14" s="11">
        <v>29.151676471025421</v>
      </c>
      <c r="Z14">
        <v>65.780487804878049</v>
      </c>
    </row>
    <row r="15" spans="1:26" x14ac:dyDescent="0.25">
      <c r="A15" s="26">
        <v>8</v>
      </c>
      <c r="B15" s="26"/>
      <c r="C15" s="26">
        <f t="shared" si="4"/>
        <v>15.5</v>
      </c>
      <c r="D15" s="26"/>
      <c r="E15" s="59"/>
      <c r="F15" s="26">
        <f t="shared" si="5"/>
        <v>8.8658536585365866</v>
      </c>
      <c r="G15" s="26"/>
      <c r="H15" s="26"/>
      <c r="I15" s="26">
        <f t="shared" si="6"/>
        <v>14.670731707317074</v>
      </c>
      <c r="J15" s="26"/>
      <c r="K15" s="26"/>
      <c r="L15" s="26">
        <f t="shared" si="7"/>
        <v>14.670731707317074</v>
      </c>
      <c r="M15" s="26"/>
      <c r="N15" s="48">
        <f t="shared" si="8"/>
        <v>0.94649881982690798</v>
      </c>
      <c r="O15" s="74" t="s">
        <v>92</v>
      </c>
      <c r="P15" s="67">
        <v>4</v>
      </c>
      <c r="Q15" s="48"/>
      <c r="R15" s="24">
        <v>11</v>
      </c>
      <c r="S15" s="24">
        <f t="shared" si="0"/>
        <v>63.219512195121951</v>
      </c>
      <c r="T15" s="24">
        <f t="shared" si="1"/>
        <v>19.024390243902438</v>
      </c>
      <c r="U15" s="24">
        <f t="shared" si="2"/>
        <v>20</v>
      </c>
      <c r="V15" s="24">
        <f t="shared" si="3"/>
        <v>12.195121951219512</v>
      </c>
      <c r="W15" s="49"/>
      <c r="Y15" s="11">
        <v>29.327564158807348</v>
      </c>
      <c r="Z15">
        <v>68.341463414634148</v>
      </c>
    </row>
    <row r="16" spans="1:26" x14ac:dyDescent="0.25">
      <c r="A16" s="26">
        <v>9</v>
      </c>
      <c r="B16" s="26"/>
      <c r="C16" s="26">
        <f t="shared" si="4"/>
        <v>16.5</v>
      </c>
      <c r="D16" s="26"/>
      <c r="E16" s="59"/>
      <c r="F16" s="26">
        <f t="shared" si="5"/>
        <v>9.4756097560975618</v>
      </c>
      <c r="G16" s="26"/>
      <c r="H16" s="26"/>
      <c r="I16" s="26">
        <f t="shared" si="6"/>
        <v>15.621951219512194</v>
      </c>
      <c r="J16" s="26"/>
      <c r="K16" s="26"/>
      <c r="L16" s="26">
        <f t="shared" si="7"/>
        <v>15.621951219512194</v>
      </c>
      <c r="M16" s="26"/>
      <c r="N16" s="48">
        <f t="shared" si="8"/>
        <v>0.94678492239467849</v>
      </c>
      <c r="O16" s="79" t="s">
        <v>93</v>
      </c>
      <c r="P16" s="67">
        <v>79</v>
      </c>
      <c r="Q16" s="48"/>
      <c r="R16" s="59">
        <v>12</v>
      </c>
      <c r="S16" s="59">
        <f t="shared" si="0"/>
        <v>65.780487804878049</v>
      </c>
      <c r="T16" s="59">
        <f t="shared" si="1"/>
        <v>19.975609756097562</v>
      </c>
      <c r="U16" s="59">
        <f t="shared" si="2"/>
        <v>21</v>
      </c>
      <c r="V16" s="59">
        <f t="shared" si="3"/>
        <v>12.804878048780489</v>
      </c>
      <c r="W16" s="49"/>
      <c r="Y16" s="11">
        <v>29.587012427140749</v>
      </c>
      <c r="Z16">
        <v>70.902439024390247</v>
      </c>
    </row>
    <row r="17" spans="1:26" x14ac:dyDescent="0.25">
      <c r="A17" s="26">
        <v>10</v>
      </c>
      <c r="B17" s="26"/>
      <c r="C17" s="26">
        <f t="shared" si="4"/>
        <v>17.5</v>
      </c>
      <c r="D17" s="26"/>
      <c r="E17" s="59"/>
      <c r="F17" s="26">
        <f t="shared" si="5"/>
        <v>10.085365853658537</v>
      </c>
      <c r="G17" s="26"/>
      <c r="H17" s="26"/>
      <c r="I17" s="26">
        <f t="shared" si="6"/>
        <v>16.573170731707314</v>
      </c>
      <c r="J17" s="26"/>
      <c r="K17" s="26"/>
      <c r="L17" s="26">
        <f t="shared" si="7"/>
        <v>16.573170731707314</v>
      </c>
      <c r="M17" s="26"/>
      <c r="N17" s="48">
        <f t="shared" si="8"/>
        <v>0.94703832752613226</v>
      </c>
      <c r="O17" s="80" t="s">
        <v>82</v>
      </c>
      <c r="P17" s="81">
        <f>SUM(P14:P16)</f>
        <v>117</v>
      </c>
      <c r="Q17" s="48"/>
      <c r="R17" s="26">
        <v>13</v>
      </c>
      <c r="S17" s="59">
        <f t="shared" si="0"/>
        <v>68.341463414634148</v>
      </c>
      <c r="T17" s="26">
        <f t="shared" si="1"/>
        <v>20.926829268292682</v>
      </c>
      <c r="U17" s="26">
        <f t="shared" si="2"/>
        <v>22</v>
      </c>
      <c r="V17" s="59">
        <f t="shared" si="3"/>
        <v>13.414634146341465</v>
      </c>
      <c r="W17" s="49"/>
      <c r="Y17" s="11">
        <v>29.911415895949467</v>
      </c>
      <c r="Z17">
        <v>73.463414634146346</v>
      </c>
    </row>
    <row r="18" spans="1:26" x14ac:dyDescent="0.25">
      <c r="A18" s="24">
        <v>11</v>
      </c>
      <c r="B18" s="24"/>
      <c r="C18" s="24">
        <f t="shared" si="4"/>
        <v>18.5</v>
      </c>
      <c r="D18" s="24"/>
      <c r="E18" s="24"/>
      <c r="F18" s="24">
        <f t="shared" si="5"/>
        <v>10.695121951219512</v>
      </c>
      <c r="G18" s="24"/>
      <c r="H18" s="24"/>
      <c r="I18" s="24">
        <f t="shared" si="6"/>
        <v>17.524390243902438</v>
      </c>
      <c r="J18" s="24"/>
      <c r="K18" s="24"/>
      <c r="L18" s="24">
        <f t="shared" si="7"/>
        <v>17.524390243902438</v>
      </c>
      <c r="M18" s="24"/>
      <c r="N18" s="48">
        <f t="shared" si="8"/>
        <v>0.94726433750823991</v>
      </c>
      <c r="O18" s="48"/>
      <c r="P18" s="48"/>
      <c r="Q18" s="48"/>
      <c r="R18" s="26">
        <v>14</v>
      </c>
      <c r="S18" s="59">
        <f t="shared" si="0"/>
        <v>70.902439024390247</v>
      </c>
      <c r="T18" s="59">
        <f t="shared" si="1"/>
        <v>21.878048780487802</v>
      </c>
      <c r="U18" s="59">
        <f t="shared" si="2"/>
        <v>23</v>
      </c>
      <c r="V18" s="59">
        <f t="shared" si="3"/>
        <v>14.02439024390244</v>
      </c>
      <c r="W18" s="49"/>
      <c r="Y18" s="11">
        <v>30.287103521697123</v>
      </c>
      <c r="Z18">
        <v>76.024390243902445</v>
      </c>
    </row>
    <row r="19" spans="1:26" x14ac:dyDescent="0.25">
      <c r="A19" s="26">
        <v>12</v>
      </c>
      <c r="B19" s="26"/>
      <c r="C19" s="26">
        <f t="shared" si="4"/>
        <v>19.5</v>
      </c>
      <c r="D19" s="26"/>
      <c r="E19" s="59"/>
      <c r="F19" s="26">
        <f t="shared" si="5"/>
        <v>11.304878048780488</v>
      </c>
      <c r="G19" s="26"/>
      <c r="H19" s="26"/>
      <c r="I19" s="26">
        <f t="shared" si="6"/>
        <v>18.475609756097562</v>
      </c>
      <c r="J19" s="26"/>
      <c r="K19" s="26"/>
      <c r="L19" s="26">
        <f t="shared" si="7"/>
        <v>18.475609756097562</v>
      </c>
      <c r="M19" s="26"/>
      <c r="N19" s="48">
        <f t="shared" si="8"/>
        <v>0.94746716697936217</v>
      </c>
      <c r="O19" s="69" t="s">
        <v>76</v>
      </c>
      <c r="P19" s="69" t="s">
        <v>77</v>
      </c>
      <c r="Q19" s="62" t="s">
        <v>95</v>
      </c>
      <c r="R19" s="26">
        <v>15</v>
      </c>
      <c r="S19" s="59">
        <f t="shared" si="0"/>
        <v>73.463414634146346</v>
      </c>
      <c r="T19" s="26">
        <f t="shared" si="1"/>
        <v>22.829268292682926</v>
      </c>
      <c r="U19" s="26">
        <f t="shared" si="2"/>
        <v>24</v>
      </c>
      <c r="V19" s="59">
        <f t="shared" si="3"/>
        <v>14.634146341463415</v>
      </c>
      <c r="W19" s="49"/>
      <c r="Y19" s="11">
        <v>30.703869226268257</v>
      </c>
      <c r="Z19">
        <v>78.585365853658544</v>
      </c>
    </row>
    <row r="20" spans="1:26" x14ac:dyDescent="0.25">
      <c r="A20" s="26">
        <v>13</v>
      </c>
      <c r="B20" s="26"/>
      <c r="C20" s="26">
        <f t="shared" si="4"/>
        <v>20.5</v>
      </c>
      <c r="D20" s="26"/>
      <c r="E20" s="59"/>
      <c r="F20" s="26">
        <f t="shared" si="5"/>
        <v>11.914634146341463</v>
      </c>
      <c r="G20" s="26"/>
      <c r="H20" s="26"/>
      <c r="I20" s="26">
        <f t="shared" si="6"/>
        <v>19.426829268292682</v>
      </c>
      <c r="J20" s="26"/>
      <c r="K20" s="26"/>
      <c r="L20" s="26">
        <f t="shared" si="7"/>
        <v>19.426829268292682</v>
      </c>
      <c r="M20" s="26"/>
      <c r="N20" s="48">
        <f t="shared" si="8"/>
        <v>0.94765020820939916</v>
      </c>
      <c r="O20" s="59">
        <f>P6+P7-Q20</f>
        <v>19.5</v>
      </c>
      <c r="P20" s="59">
        <f>P14+P15-Q21</f>
        <v>32.5</v>
      </c>
      <c r="Q20" s="82">
        <f>'C1'!Q20</f>
        <v>5.5</v>
      </c>
      <c r="R20" s="26">
        <v>16</v>
      </c>
      <c r="S20" s="59">
        <f t="shared" si="0"/>
        <v>76.024390243902445</v>
      </c>
      <c r="T20" s="26">
        <f t="shared" si="1"/>
        <v>23.780487804878049</v>
      </c>
      <c r="U20" s="26">
        <f t="shared" si="2"/>
        <v>25</v>
      </c>
      <c r="V20" s="59">
        <f t="shared" si="3"/>
        <v>15.24390243902439</v>
      </c>
      <c r="W20" s="49"/>
      <c r="Y20" s="11">
        <v>31.153975841071862</v>
      </c>
      <c r="Z20">
        <v>81.146341463414629</v>
      </c>
    </row>
    <row r="21" spans="1:26" x14ac:dyDescent="0.25">
      <c r="A21" s="26">
        <v>14</v>
      </c>
      <c r="B21" s="26"/>
      <c r="C21" s="26">
        <f t="shared" si="4"/>
        <v>21.5</v>
      </c>
      <c r="D21" s="26"/>
      <c r="E21" s="59"/>
      <c r="F21" s="26">
        <f t="shared" si="5"/>
        <v>12.524390243902438</v>
      </c>
      <c r="G21" s="26"/>
      <c r="H21" s="26"/>
      <c r="I21" s="26">
        <f t="shared" si="6"/>
        <v>20.378048780487802</v>
      </c>
      <c r="J21" s="26"/>
      <c r="K21" s="26"/>
      <c r="L21" s="26">
        <f t="shared" si="7"/>
        <v>20.378048780487802</v>
      </c>
      <c r="M21" s="26"/>
      <c r="N21" s="48">
        <f t="shared" si="8"/>
        <v>0.9478162223482699</v>
      </c>
      <c r="O21" s="48"/>
      <c r="P21" s="48"/>
      <c r="Q21" s="48">
        <f>'C1'!Q21</f>
        <v>5.5</v>
      </c>
      <c r="R21" s="26">
        <v>17</v>
      </c>
      <c r="S21" s="59">
        <f t="shared" si="0"/>
        <v>78.585365853658544</v>
      </c>
      <c r="T21" s="59">
        <f t="shared" si="1"/>
        <v>24.73170731707317</v>
      </c>
      <c r="U21" s="59">
        <f t="shared" si="2"/>
        <v>26</v>
      </c>
      <c r="V21" s="59">
        <f t="shared" si="3"/>
        <v>15.853658536585368</v>
      </c>
      <c r="W21" s="49"/>
      <c r="Y21" s="11">
        <v>31.631471876157576</v>
      </c>
      <c r="Z21">
        <v>83.707317073170728</v>
      </c>
    </row>
    <row r="22" spans="1:26" x14ac:dyDescent="0.25">
      <c r="A22" s="26">
        <v>15</v>
      </c>
      <c r="B22" s="26"/>
      <c r="C22" s="26">
        <f t="shared" si="4"/>
        <v>22.5</v>
      </c>
      <c r="D22" s="26"/>
      <c r="E22" s="26"/>
      <c r="F22" s="26">
        <f t="shared" si="5"/>
        <v>13.134146341463413</v>
      </c>
      <c r="G22" s="26"/>
      <c r="H22" s="26"/>
      <c r="I22" s="26">
        <f t="shared" si="6"/>
        <v>21.329268292682926</v>
      </c>
      <c r="J22" s="26"/>
      <c r="K22" s="26"/>
      <c r="L22" s="26">
        <f t="shared" si="7"/>
        <v>21.329268292682926</v>
      </c>
      <c r="M22" s="26"/>
      <c r="N22" s="48">
        <f t="shared" si="8"/>
        <v>0.94796747967479666</v>
      </c>
      <c r="O22" s="69" t="s">
        <v>96</v>
      </c>
      <c r="P22" s="59">
        <v>0.5</v>
      </c>
      <c r="Q22" s="48">
        <f>'C1'!Q22</f>
        <v>5.5</v>
      </c>
      <c r="R22" s="26">
        <v>18</v>
      </c>
      <c r="S22" s="59">
        <f t="shared" si="0"/>
        <v>81.146341463414629</v>
      </c>
      <c r="T22" s="59">
        <f t="shared" si="1"/>
        <v>25.68292682926829</v>
      </c>
      <c r="U22" s="59">
        <f t="shared" si="2"/>
        <v>27</v>
      </c>
      <c r="V22" s="59">
        <f t="shared" si="3"/>
        <v>16.463414634146343</v>
      </c>
      <c r="W22" s="49"/>
      <c r="Y22" s="11">
        <v>32.131716587969677</v>
      </c>
      <c r="Z22">
        <v>86.268292682926827</v>
      </c>
    </row>
    <row r="23" spans="1:26" x14ac:dyDescent="0.25">
      <c r="A23" s="26">
        <v>16</v>
      </c>
      <c r="B23" s="26"/>
      <c r="C23" s="26">
        <f t="shared" si="4"/>
        <v>23.5</v>
      </c>
      <c r="D23" s="26"/>
      <c r="E23" s="26"/>
      <c r="F23" s="26">
        <f t="shared" si="5"/>
        <v>13.743902439024389</v>
      </c>
      <c r="G23" s="26"/>
      <c r="H23" s="26"/>
      <c r="I23" s="26">
        <f t="shared" si="6"/>
        <v>22.280487804878049</v>
      </c>
      <c r="J23" s="26"/>
      <c r="K23" s="26"/>
      <c r="L23" s="26">
        <f t="shared" si="7"/>
        <v>22.280487804878049</v>
      </c>
      <c r="M23" s="26"/>
      <c r="N23" s="48">
        <f t="shared" si="8"/>
        <v>0.94810586403736385</v>
      </c>
      <c r="O23" s="48"/>
      <c r="P23" s="48"/>
      <c r="Q23" s="48"/>
      <c r="R23" s="26">
        <v>19</v>
      </c>
      <c r="S23" s="59">
        <f t="shared" si="0"/>
        <v>83.707317073170728</v>
      </c>
      <c r="T23" s="59">
        <f t="shared" si="1"/>
        <v>26.634146341463413</v>
      </c>
      <c r="U23" s="59">
        <f t="shared" si="2"/>
        <v>28</v>
      </c>
      <c r="V23" s="59">
        <f t="shared" si="3"/>
        <v>17.073170731707318</v>
      </c>
      <c r="W23" s="49"/>
      <c r="Y23" s="11">
        <v>32.651045192861154</v>
      </c>
      <c r="Z23">
        <v>88.829268292682926</v>
      </c>
    </row>
    <row r="24" spans="1:26" x14ac:dyDescent="0.25">
      <c r="A24" s="26">
        <v>17</v>
      </c>
      <c r="B24" s="26"/>
      <c r="C24" s="26">
        <f t="shared" si="4"/>
        <v>24.5</v>
      </c>
      <c r="D24" s="26"/>
      <c r="E24" s="59"/>
      <c r="F24" s="26">
        <f t="shared" si="5"/>
        <v>14.353658536585368</v>
      </c>
      <c r="G24" s="26"/>
      <c r="H24" s="26"/>
      <c r="I24" s="26">
        <f t="shared" si="6"/>
        <v>23.23170731707317</v>
      </c>
      <c r="J24" s="26"/>
      <c r="K24" s="26"/>
      <c r="L24" s="26">
        <f t="shared" si="7"/>
        <v>23.23170731707317</v>
      </c>
      <c r="M24" s="26"/>
      <c r="N24" s="48">
        <f t="shared" si="8"/>
        <v>0.94823295171727218</v>
      </c>
      <c r="O24" s="69" t="s">
        <v>91</v>
      </c>
      <c r="P24" s="48"/>
      <c r="Q24" s="48"/>
      <c r="R24" s="26">
        <v>20</v>
      </c>
      <c r="S24" s="59">
        <f t="shared" si="0"/>
        <v>86.268292682926827</v>
      </c>
      <c r="T24" s="59">
        <f t="shared" si="1"/>
        <v>27.585365853658537</v>
      </c>
      <c r="U24" s="17">
        <f t="shared" si="2"/>
        <v>29</v>
      </c>
      <c r="V24" s="59">
        <f t="shared" si="3"/>
        <v>17.682926829268293</v>
      </c>
      <c r="W24" s="49"/>
      <c r="Y24" s="11">
        <v>33.186529525483564</v>
      </c>
      <c r="Z24">
        <v>91.390243902439025</v>
      </c>
    </row>
    <row r="25" spans="1:26" x14ac:dyDescent="0.25">
      <c r="A25" s="26">
        <v>18</v>
      </c>
      <c r="B25" s="26"/>
      <c r="C25" s="26">
        <f t="shared" si="4"/>
        <v>25.5</v>
      </c>
      <c r="D25" s="26"/>
      <c r="E25" s="59"/>
      <c r="F25" s="26">
        <f t="shared" si="5"/>
        <v>14.963414634146343</v>
      </c>
      <c r="G25" s="26"/>
      <c r="H25" s="26"/>
      <c r="I25" s="26">
        <f t="shared" si="6"/>
        <v>24.18292682926829</v>
      </c>
      <c r="J25" s="26"/>
      <c r="K25" s="26"/>
      <c r="L25" s="26">
        <f t="shared" si="7"/>
        <v>24.18292682926829</v>
      </c>
      <c r="M25" s="26"/>
      <c r="N25" s="48">
        <f t="shared" si="8"/>
        <v>0.94835007173601138</v>
      </c>
      <c r="O25" s="59">
        <f>O20/P20</f>
        <v>0.6</v>
      </c>
      <c r="P25" s="48"/>
      <c r="Q25" s="48"/>
      <c r="R25" s="26">
        <v>21</v>
      </c>
      <c r="S25" s="59">
        <f t="shared" si="0"/>
        <v>88.829268292682926</v>
      </c>
      <c r="T25" s="59">
        <f t="shared" si="1"/>
        <v>28.536585365853657</v>
      </c>
      <c r="U25" s="59">
        <f t="shared" si="2"/>
        <v>30</v>
      </c>
      <c r="V25" s="59">
        <f t="shared" si="3"/>
        <v>18.292682926829269</v>
      </c>
      <c r="W25" s="49"/>
      <c r="Y25" s="11">
        <v>33.735804553237479</v>
      </c>
      <c r="Z25">
        <v>93.951219512195124</v>
      </c>
    </row>
    <row r="26" spans="1:26" x14ac:dyDescent="0.25">
      <c r="A26" s="26">
        <v>19</v>
      </c>
      <c r="B26" s="26"/>
      <c r="C26" s="26">
        <f t="shared" si="4"/>
        <v>26.5</v>
      </c>
      <c r="D26" s="26"/>
      <c r="E26" s="59"/>
      <c r="F26" s="26">
        <f t="shared" si="5"/>
        <v>15.573170731707318</v>
      </c>
      <c r="G26" s="26"/>
      <c r="H26" s="26"/>
      <c r="I26" s="26">
        <f t="shared" si="6"/>
        <v>25.134146341463413</v>
      </c>
      <c r="J26" s="26"/>
      <c r="K26" s="26"/>
      <c r="L26" s="26">
        <f t="shared" si="7"/>
        <v>25.134146341463413</v>
      </c>
      <c r="M26" s="26"/>
      <c r="N26" s="48">
        <f t="shared" si="8"/>
        <v>0.94845835250805333</v>
      </c>
      <c r="O26" s="48"/>
      <c r="P26" s="48"/>
      <c r="Q26" s="48"/>
      <c r="R26" s="26">
        <v>22</v>
      </c>
      <c r="S26" s="59">
        <f t="shared" si="0"/>
        <v>91.390243902439025</v>
      </c>
      <c r="T26" s="59">
        <f t="shared" si="1"/>
        <v>29.487804878048777</v>
      </c>
      <c r="U26" s="59">
        <f t="shared" si="2"/>
        <v>31</v>
      </c>
      <c r="V26" s="59">
        <f t="shared" si="3"/>
        <v>18.902439024390244</v>
      </c>
      <c r="W26" s="49"/>
      <c r="Y26" s="11">
        <v>34.296940941767481</v>
      </c>
      <c r="Z26">
        <v>96.512195121951223</v>
      </c>
    </row>
    <row r="27" spans="1:26" x14ac:dyDescent="0.25">
      <c r="A27" s="26">
        <v>20</v>
      </c>
      <c r="B27" s="26"/>
      <c r="C27" s="26">
        <f t="shared" si="4"/>
        <v>27.5</v>
      </c>
      <c r="D27" s="26"/>
      <c r="E27" s="59"/>
      <c r="F27" s="26">
        <f t="shared" si="5"/>
        <v>16.182926829268293</v>
      </c>
      <c r="G27" s="26"/>
      <c r="H27" s="26"/>
      <c r="I27" s="26">
        <f t="shared" si="6"/>
        <v>26.085365853658537</v>
      </c>
      <c r="J27" s="26"/>
      <c r="K27" s="26"/>
      <c r="L27" s="26">
        <f t="shared" si="7"/>
        <v>26.085365853658537</v>
      </c>
      <c r="M27" s="26"/>
      <c r="N27" s="48">
        <f t="shared" si="8"/>
        <v>0.94855875831485592</v>
      </c>
      <c r="O27" s="69" t="s">
        <v>108</v>
      </c>
      <c r="P27" s="69" t="s">
        <v>109</v>
      </c>
      <c r="Q27" s="48"/>
      <c r="R27" s="59">
        <v>23</v>
      </c>
      <c r="S27" s="59">
        <f t="shared" si="0"/>
        <v>93.951219512195124</v>
      </c>
      <c r="T27" s="59">
        <f t="shared" si="1"/>
        <v>30.439024390243901</v>
      </c>
      <c r="U27" s="59">
        <f t="shared" si="2"/>
        <v>32</v>
      </c>
      <c r="V27" s="59">
        <f t="shared" si="3"/>
        <v>19.512195121951219</v>
      </c>
      <c r="W27" s="49"/>
    </row>
    <row r="28" spans="1:26" x14ac:dyDescent="0.25">
      <c r="A28" s="26">
        <v>21</v>
      </c>
      <c r="B28" s="26"/>
      <c r="C28" s="26">
        <f t="shared" si="4"/>
        <v>28.5</v>
      </c>
      <c r="D28" s="26"/>
      <c r="E28" s="26"/>
      <c r="F28" s="26">
        <f t="shared" si="5"/>
        <v>16.792682926829269</v>
      </c>
      <c r="G28" s="26"/>
      <c r="H28" s="26"/>
      <c r="I28" s="26">
        <f t="shared" si="6"/>
        <v>27.036585365853654</v>
      </c>
      <c r="J28" s="26"/>
      <c r="K28" s="26"/>
      <c r="L28" s="26">
        <f t="shared" si="7"/>
        <v>27.036585365853654</v>
      </c>
      <c r="M28" s="26"/>
      <c r="N28" s="48">
        <f t="shared" si="8"/>
        <v>0.94865211810012817</v>
      </c>
      <c r="O28" s="59">
        <f>O20/P9</f>
        <v>0.17410714285714285</v>
      </c>
      <c r="P28" s="59">
        <f>P20/P17</f>
        <v>0.27777777777777779</v>
      </c>
      <c r="Q28" s="48"/>
      <c r="R28" s="26">
        <v>24</v>
      </c>
      <c r="S28" s="59">
        <f t="shared" si="0"/>
        <v>96.512195121951223</v>
      </c>
      <c r="T28" s="59">
        <f t="shared" si="1"/>
        <v>31.390243902439025</v>
      </c>
      <c r="U28" s="59">
        <f t="shared" si="2"/>
        <v>33</v>
      </c>
      <c r="V28" s="59">
        <f t="shared" si="3"/>
        <v>20.121951219512198</v>
      </c>
      <c r="W28" s="49"/>
    </row>
    <row r="29" spans="1:26" x14ac:dyDescent="0.25">
      <c r="A29" s="26">
        <v>22</v>
      </c>
      <c r="B29" s="26"/>
      <c r="C29" s="26">
        <f t="shared" si="4"/>
        <v>29.5</v>
      </c>
      <c r="D29" s="26"/>
      <c r="E29" s="59"/>
      <c r="F29" s="26">
        <f t="shared" si="5"/>
        <v>17.402439024390244</v>
      </c>
      <c r="G29" s="26"/>
      <c r="H29" s="26"/>
      <c r="I29" s="26">
        <f t="shared" si="6"/>
        <v>27.987804878048777</v>
      </c>
      <c r="J29" s="26"/>
      <c r="K29" s="26"/>
      <c r="L29" s="26">
        <f t="shared" si="7"/>
        <v>27.987804878048777</v>
      </c>
      <c r="M29" s="26"/>
      <c r="N29" s="48">
        <f t="shared" si="8"/>
        <v>0.9487391484084331</v>
      </c>
      <c r="O29" s="48"/>
      <c r="P29" s="48"/>
      <c r="Q29" s="48"/>
      <c r="R29" s="59">
        <v>25</v>
      </c>
      <c r="S29" s="59">
        <f t="shared" si="0"/>
        <v>99.073170731707322</v>
      </c>
      <c r="T29" s="59">
        <f t="shared" si="1"/>
        <v>32.341463414634148</v>
      </c>
      <c r="U29" s="59">
        <f t="shared" si="2"/>
        <v>34</v>
      </c>
      <c r="V29" s="59">
        <f t="shared" si="3"/>
        <v>20.731707317073173</v>
      </c>
      <c r="W29" s="49"/>
    </row>
    <row r="30" spans="1:26" x14ac:dyDescent="0.25">
      <c r="A30" s="26">
        <v>23</v>
      </c>
      <c r="B30" s="26"/>
      <c r="C30" s="26">
        <f t="shared" si="4"/>
        <v>30.5</v>
      </c>
      <c r="D30" s="26"/>
      <c r="E30" s="59"/>
      <c r="F30" s="26">
        <f t="shared" si="5"/>
        <v>18.012195121951219</v>
      </c>
      <c r="G30" s="26"/>
      <c r="H30" s="26"/>
      <c r="I30" s="26">
        <f t="shared" si="6"/>
        <v>28.939024390243901</v>
      </c>
      <c r="J30" s="26"/>
      <c r="K30" s="26"/>
      <c r="L30" s="26">
        <f t="shared" si="7"/>
        <v>28.939024390243901</v>
      </c>
      <c r="M30" s="26"/>
      <c r="N30" s="48">
        <f t="shared" si="8"/>
        <v>0.94882047181127549</v>
      </c>
      <c r="O30" s="183" t="s">
        <v>97</v>
      </c>
      <c r="P30" s="184"/>
      <c r="Q30" s="48"/>
      <c r="R30" s="59">
        <v>26</v>
      </c>
      <c r="S30" s="59">
        <f t="shared" si="0"/>
        <v>101.63414634146341</v>
      </c>
      <c r="T30" s="59">
        <f t="shared" si="1"/>
        <v>33.292682926829265</v>
      </c>
      <c r="U30" s="59">
        <f t="shared" si="2"/>
        <v>35</v>
      </c>
      <c r="V30" s="59">
        <f t="shared" si="3"/>
        <v>21.341463414634148</v>
      </c>
      <c r="W30" s="49"/>
    </row>
    <row r="31" spans="1:26" x14ac:dyDescent="0.25">
      <c r="A31" s="26">
        <v>24</v>
      </c>
      <c r="B31" s="26"/>
      <c r="C31" s="26">
        <f t="shared" si="4"/>
        <v>31.5</v>
      </c>
      <c r="D31" s="26"/>
      <c r="E31" s="59"/>
      <c r="F31" s="26">
        <f t="shared" si="5"/>
        <v>18.621951219512198</v>
      </c>
      <c r="G31" s="26"/>
      <c r="H31" s="26"/>
      <c r="I31" s="26">
        <f t="shared" si="6"/>
        <v>29.890243902439025</v>
      </c>
      <c r="J31" s="26"/>
      <c r="K31" s="26"/>
      <c r="L31" s="26">
        <f t="shared" si="7"/>
        <v>29.890243902439025</v>
      </c>
      <c r="M31" s="26"/>
      <c r="N31" s="48">
        <f t="shared" si="8"/>
        <v>0.94889663182346107</v>
      </c>
      <c r="O31" s="185"/>
      <c r="P31" s="186"/>
      <c r="Q31" s="48"/>
      <c r="R31" s="59">
        <v>27</v>
      </c>
      <c r="S31" s="59">
        <f t="shared" si="0"/>
        <v>104.19512195121952</v>
      </c>
      <c r="T31" s="59">
        <f t="shared" si="1"/>
        <v>34.243902439024389</v>
      </c>
      <c r="U31" s="59">
        <f t="shared" si="2"/>
        <v>36</v>
      </c>
      <c r="V31" s="59">
        <f t="shared" si="3"/>
        <v>21.951219512195124</v>
      </c>
      <c r="W31" s="49"/>
    </row>
    <row r="32" spans="1:26" x14ac:dyDescent="0.25">
      <c r="A32" s="26">
        <v>25</v>
      </c>
      <c r="B32" s="26"/>
      <c r="C32" s="26">
        <f t="shared" si="4"/>
        <v>32.5</v>
      </c>
      <c r="D32" s="26"/>
      <c r="E32" s="59"/>
      <c r="F32" s="26">
        <f t="shared" si="5"/>
        <v>19.231707317073173</v>
      </c>
      <c r="G32" s="26"/>
      <c r="H32" s="26"/>
      <c r="I32" s="26">
        <f t="shared" si="6"/>
        <v>30.841463414634148</v>
      </c>
      <c r="J32" s="26"/>
      <c r="K32" s="26"/>
      <c r="L32" s="26">
        <f t="shared" si="7"/>
        <v>30.841463414634148</v>
      </c>
      <c r="M32" s="26"/>
      <c r="N32" s="48">
        <f t="shared" si="8"/>
        <v>0.94896810506566609</v>
      </c>
      <c r="O32" s="66" t="s">
        <v>89</v>
      </c>
      <c r="P32" s="67">
        <v>45</v>
      </c>
      <c r="Q32" s="48"/>
      <c r="R32" s="59">
        <v>28</v>
      </c>
      <c r="S32" s="59">
        <f t="shared" si="0"/>
        <v>106.7560975609756</v>
      </c>
      <c r="T32" s="59">
        <f t="shared" si="1"/>
        <v>35.195121951219512</v>
      </c>
      <c r="U32" s="59">
        <f t="shared" si="2"/>
        <v>37</v>
      </c>
      <c r="V32" s="59">
        <f t="shared" si="3"/>
        <v>22.560975609756099</v>
      </c>
      <c r="W32" s="49"/>
    </row>
    <row r="33" spans="1:23" x14ac:dyDescent="0.25">
      <c r="A33" s="26">
        <v>26</v>
      </c>
      <c r="B33" s="26"/>
      <c r="C33" s="26">
        <f t="shared" si="4"/>
        <v>33.5</v>
      </c>
      <c r="D33" s="26"/>
      <c r="E33" s="59"/>
      <c r="F33" s="26">
        <f t="shared" si="5"/>
        <v>19.841463414634148</v>
      </c>
      <c r="G33" s="26"/>
      <c r="H33" s="26"/>
      <c r="I33" s="26">
        <f t="shared" si="6"/>
        <v>31.792682926829265</v>
      </c>
      <c r="J33" s="26"/>
      <c r="K33" s="26"/>
      <c r="L33" s="26">
        <f t="shared" si="7"/>
        <v>31.792682926829265</v>
      </c>
      <c r="M33" s="26"/>
      <c r="N33" s="48">
        <f t="shared" si="8"/>
        <v>0.94903531124863483</v>
      </c>
      <c r="O33" s="74" t="s">
        <v>92</v>
      </c>
      <c r="P33" s="67">
        <v>4</v>
      </c>
      <c r="Q33" s="48"/>
      <c r="R33" s="59">
        <v>29</v>
      </c>
      <c r="S33" s="59">
        <f t="shared" si="0"/>
        <v>109.3170731707317</v>
      </c>
      <c r="T33" s="59">
        <f t="shared" si="1"/>
        <v>36.146341463414629</v>
      </c>
      <c r="U33" s="59">
        <f t="shared" si="2"/>
        <v>38</v>
      </c>
      <c r="V33" s="59">
        <f t="shared" si="3"/>
        <v>23.170731707317074</v>
      </c>
      <c r="W33" s="49"/>
    </row>
    <row r="34" spans="1:23" x14ac:dyDescent="0.25">
      <c r="A34" s="26">
        <v>27</v>
      </c>
      <c r="B34" s="26"/>
      <c r="C34" s="26">
        <f t="shared" si="4"/>
        <v>34.5</v>
      </c>
      <c r="D34" s="26"/>
      <c r="E34" s="59"/>
      <c r="F34" s="26">
        <f t="shared" si="5"/>
        <v>20.451219512195124</v>
      </c>
      <c r="G34" s="26"/>
      <c r="H34" s="26"/>
      <c r="I34" s="26">
        <f t="shared" si="6"/>
        <v>32.743902439024389</v>
      </c>
      <c r="J34" s="26"/>
      <c r="K34" s="26"/>
      <c r="L34" s="26">
        <f t="shared" si="7"/>
        <v>32.743902439024389</v>
      </c>
      <c r="M34" s="26"/>
      <c r="N34" s="48">
        <f t="shared" si="8"/>
        <v>0.94909862142099677</v>
      </c>
      <c r="O34" s="79" t="s">
        <v>93</v>
      </c>
      <c r="P34" s="67">
        <v>68</v>
      </c>
      <c r="Q34" s="48"/>
      <c r="R34" s="97">
        <v>30</v>
      </c>
      <c r="S34" s="97">
        <f t="shared" si="0"/>
        <v>111.8780487804878</v>
      </c>
      <c r="T34" s="97">
        <f t="shared" si="1"/>
        <v>37.097560975609753</v>
      </c>
      <c r="U34" s="97">
        <f t="shared" si="2"/>
        <v>39</v>
      </c>
      <c r="V34" s="97">
        <f t="shared" si="3"/>
        <v>23.780487804878049</v>
      </c>
      <c r="W34" s="49"/>
    </row>
    <row r="35" spans="1:23" x14ac:dyDescent="0.25">
      <c r="A35" s="26">
        <v>28</v>
      </c>
      <c r="B35" s="26"/>
      <c r="C35" s="26">
        <f t="shared" si="4"/>
        <v>35.5</v>
      </c>
      <c r="D35" s="26"/>
      <c r="E35" s="59"/>
      <c r="F35" s="26">
        <f t="shared" si="5"/>
        <v>21.060975609756099</v>
      </c>
      <c r="G35" s="26"/>
      <c r="H35" s="26"/>
      <c r="I35" s="26">
        <f t="shared" si="6"/>
        <v>33.695121951219512</v>
      </c>
      <c r="J35" s="26"/>
      <c r="K35" s="26"/>
      <c r="L35" s="26">
        <f t="shared" si="7"/>
        <v>33.695121951219512</v>
      </c>
      <c r="M35" s="26"/>
      <c r="N35" s="48">
        <f t="shared" si="8"/>
        <v>0.94915836482308491</v>
      </c>
      <c r="O35" s="80" t="s">
        <v>82</v>
      </c>
      <c r="P35" s="81">
        <f>SUM(P32:P34)</f>
        <v>117</v>
      </c>
      <c r="Q35" s="48"/>
      <c r="R35" s="59">
        <v>31</v>
      </c>
      <c r="S35" s="59">
        <f t="shared" si="0"/>
        <v>114.4390243902439</v>
      </c>
      <c r="T35" s="59">
        <f t="shared" si="1"/>
        <v>38.048780487804876</v>
      </c>
      <c r="U35" s="59">
        <f t="shared" si="2"/>
        <v>40</v>
      </c>
      <c r="V35" s="59">
        <f t="shared" si="3"/>
        <v>24.390243902439025</v>
      </c>
      <c r="W35" s="49"/>
    </row>
    <row r="36" spans="1:23" x14ac:dyDescent="0.25">
      <c r="A36" s="26">
        <v>29</v>
      </c>
      <c r="B36" s="26"/>
      <c r="C36" s="26">
        <f t="shared" si="4"/>
        <v>36.5</v>
      </c>
      <c r="D36" s="26"/>
      <c r="E36" s="59"/>
      <c r="F36" s="26">
        <f t="shared" si="5"/>
        <v>21.670731707317074</v>
      </c>
      <c r="G36" s="26"/>
      <c r="H36" s="26"/>
      <c r="I36" s="26">
        <f t="shared" si="6"/>
        <v>34.646341463414629</v>
      </c>
      <c r="J36" s="26"/>
      <c r="K36" s="26"/>
      <c r="L36" s="26">
        <f t="shared" si="7"/>
        <v>34.646341463414629</v>
      </c>
      <c r="M36" s="26"/>
      <c r="N36" s="48">
        <f t="shared" si="8"/>
        <v>0.94921483461409939</v>
      </c>
      <c r="O36" s="48"/>
      <c r="P36" s="48"/>
      <c r="Q36" s="48"/>
      <c r="R36" s="59">
        <v>32</v>
      </c>
      <c r="S36" s="92">
        <f t="shared" si="0"/>
        <v>117</v>
      </c>
      <c r="T36" s="101">
        <f t="shared" si="1"/>
        <v>39</v>
      </c>
      <c r="U36" s="60">
        <f t="shared" si="2"/>
        <v>41</v>
      </c>
      <c r="V36" s="101">
        <f t="shared" si="3"/>
        <v>25</v>
      </c>
      <c r="W36" s="49"/>
    </row>
    <row r="37" spans="1:23" x14ac:dyDescent="0.25">
      <c r="A37" s="97">
        <v>30</v>
      </c>
      <c r="B37" s="97"/>
      <c r="C37" s="97">
        <f t="shared" si="4"/>
        <v>37.5</v>
      </c>
      <c r="D37" s="97"/>
      <c r="E37" s="97"/>
      <c r="F37" s="97">
        <f t="shared" si="5"/>
        <v>22.280487804878049</v>
      </c>
      <c r="G37" s="97"/>
      <c r="H37" s="97"/>
      <c r="I37" s="97">
        <f t="shared" si="6"/>
        <v>35.597560975609753</v>
      </c>
      <c r="J37" s="97"/>
      <c r="K37" s="97"/>
      <c r="L37" s="97">
        <f t="shared" si="7"/>
        <v>35.597560975609753</v>
      </c>
      <c r="M37" s="97"/>
      <c r="N37" s="48">
        <f t="shared" si="8"/>
        <v>0.94926829268292678</v>
      </c>
      <c r="O37" s="48"/>
      <c r="P37" s="48"/>
      <c r="Q37" s="48"/>
      <c r="R37" s="59">
        <v>33</v>
      </c>
      <c r="S37" s="59">
        <f t="shared" si="0"/>
        <v>119.5609756097561</v>
      </c>
      <c r="T37" s="59">
        <f t="shared" si="1"/>
        <v>39.951219512195124</v>
      </c>
      <c r="U37" s="59">
        <f t="shared" si="2"/>
        <v>42</v>
      </c>
      <c r="V37" s="59">
        <f t="shared" si="3"/>
        <v>25.609756097560979</v>
      </c>
      <c r="W37" s="49"/>
    </row>
    <row r="38" spans="1:23" x14ac:dyDescent="0.25">
      <c r="A38" s="26">
        <v>31</v>
      </c>
      <c r="B38" s="26"/>
      <c r="C38" s="26">
        <f t="shared" si="4"/>
        <v>38.5</v>
      </c>
      <c r="D38" s="26"/>
      <c r="E38" s="59"/>
      <c r="F38" s="26">
        <f t="shared" si="5"/>
        <v>22.890243902439025</v>
      </c>
      <c r="G38" s="26"/>
      <c r="H38" s="26"/>
      <c r="I38" s="26">
        <f t="shared" si="6"/>
        <v>36.548780487804876</v>
      </c>
      <c r="J38" s="26"/>
      <c r="K38" s="26"/>
      <c r="L38" s="26">
        <f t="shared" si="7"/>
        <v>36.548780487804876</v>
      </c>
      <c r="M38" s="26"/>
      <c r="N38" s="48">
        <f t="shared" si="8"/>
        <v>0.94931897370921758</v>
      </c>
      <c r="O38" s="48"/>
      <c r="P38" s="48"/>
      <c r="Q38" s="48"/>
      <c r="R38" s="59">
        <v>34</v>
      </c>
      <c r="S38" s="59">
        <f t="shared" si="0"/>
        <v>122.1219512195122</v>
      </c>
      <c r="T38" s="59">
        <f t="shared" si="1"/>
        <v>40.90243902439024</v>
      </c>
      <c r="U38" s="59">
        <f t="shared" si="2"/>
        <v>43</v>
      </c>
      <c r="V38" s="59">
        <f t="shared" si="3"/>
        <v>26.219512195121954</v>
      </c>
      <c r="W38" s="49"/>
    </row>
    <row r="39" spans="1:23" x14ac:dyDescent="0.25">
      <c r="A39" s="26">
        <v>32</v>
      </c>
      <c r="B39" s="26"/>
      <c r="C39" s="26">
        <f t="shared" si="4"/>
        <v>39.5</v>
      </c>
      <c r="D39" s="26"/>
      <c r="E39" s="59"/>
      <c r="F39" s="26">
        <f t="shared" si="5"/>
        <v>23.5</v>
      </c>
      <c r="G39" s="26"/>
      <c r="H39" s="26"/>
      <c r="I39" s="26">
        <f t="shared" si="6"/>
        <v>37.5</v>
      </c>
      <c r="J39" s="26"/>
      <c r="K39" s="26"/>
      <c r="L39" s="26">
        <f t="shared" si="7"/>
        <v>37.5</v>
      </c>
      <c r="M39" s="26"/>
      <c r="N39" s="48">
        <f t="shared" si="8"/>
        <v>0.94936708860759489</v>
      </c>
      <c r="O39" s="48"/>
      <c r="P39" s="48"/>
      <c r="Q39" s="48"/>
      <c r="R39" s="59">
        <v>35</v>
      </c>
      <c r="S39" s="59">
        <f t="shared" si="0"/>
        <v>124.68292682926828</v>
      </c>
      <c r="T39" s="59">
        <f t="shared" si="1"/>
        <v>41.853658536585364</v>
      </c>
      <c r="U39" s="59">
        <f t="shared" si="2"/>
        <v>44</v>
      </c>
      <c r="V39" s="59">
        <f t="shared" si="3"/>
        <v>26.829268292682929</v>
      </c>
      <c r="W39" s="49"/>
    </row>
    <row r="40" spans="1:23" x14ac:dyDescent="0.25">
      <c r="A40" s="26">
        <v>33</v>
      </c>
      <c r="B40" s="26"/>
      <c r="C40" s="26">
        <f t="shared" si="4"/>
        <v>40.5</v>
      </c>
      <c r="D40" s="26"/>
      <c r="E40" s="59"/>
      <c r="F40" s="26">
        <f t="shared" si="5"/>
        <v>24.109756097560979</v>
      </c>
      <c r="G40" s="26"/>
      <c r="H40" s="26"/>
      <c r="I40" s="26">
        <f t="shared" si="6"/>
        <v>38.451219512195124</v>
      </c>
      <c r="J40" s="26"/>
      <c r="K40" s="26"/>
      <c r="L40" s="26">
        <f t="shared" si="7"/>
        <v>38.451219512195124</v>
      </c>
      <c r="M40" s="26"/>
      <c r="N40" s="48">
        <f t="shared" si="8"/>
        <v>0.94941282746160804</v>
      </c>
      <c r="O40" s="48"/>
      <c r="P40" s="48"/>
      <c r="Q40" s="48"/>
      <c r="R40" s="97">
        <v>36</v>
      </c>
      <c r="S40" s="97">
        <f t="shared" si="0"/>
        <v>127.2439024390244</v>
      </c>
      <c r="T40" s="97">
        <f t="shared" si="1"/>
        <v>42.804878048780488</v>
      </c>
      <c r="U40" s="97">
        <f t="shared" si="2"/>
        <v>45</v>
      </c>
      <c r="V40" s="97">
        <f t="shared" si="3"/>
        <v>27.439024390243905</v>
      </c>
      <c r="W40" s="49"/>
    </row>
    <row r="41" spans="1:23" x14ac:dyDescent="0.25">
      <c r="A41" s="26">
        <v>34</v>
      </c>
      <c r="B41" s="26"/>
      <c r="C41" s="26">
        <f t="shared" si="4"/>
        <v>41.5</v>
      </c>
      <c r="D41" s="26"/>
      <c r="E41" s="59"/>
      <c r="F41" s="26">
        <f t="shared" si="5"/>
        <v>24.719512195121954</v>
      </c>
      <c r="G41" s="26"/>
      <c r="H41" s="26"/>
      <c r="I41" s="26">
        <f t="shared" si="6"/>
        <v>39.40243902439024</v>
      </c>
      <c r="J41" s="26"/>
      <c r="K41" s="26"/>
      <c r="L41" s="26">
        <f t="shared" si="7"/>
        <v>39.40243902439024</v>
      </c>
      <c r="M41" s="26"/>
      <c r="N41" s="48">
        <f t="shared" si="8"/>
        <v>0.94945636203349981</v>
      </c>
      <c r="O41" s="48"/>
      <c r="P41" s="48"/>
      <c r="Q41" s="48"/>
      <c r="R41" s="59">
        <v>37</v>
      </c>
      <c r="S41" s="59">
        <f t="shared" si="0"/>
        <v>129.80487804878049</v>
      </c>
      <c r="T41" s="59">
        <f t="shared" si="1"/>
        <v>43.756097560975604</v>
      </c>
      <c r="U41" s="59">
        <f t="shared" si="2"/>
        <v>46</v>
      </c>
      <c r="V41" s="59">
        <f t="shared" si="3"/>
        <v>28.04878048780488</v>
      </c>
      <c r="W41" s="49"/>
    </row>
    <row r="42" spans="1:23" x14ac:dyDescent="0.25">
      <c r="A42" s="26">
        <v>35</v>
      </c>
      <c r="B42" s="26"/>
      <c r="C42" s="26">
        <f t="shared" si="4"/>
        <v>42.5</v>
      </c>
      <c r="D42" s="26"/>
      <c r="E42" s="59"/>
      <c r="F42" s="26">
        <f t="shared" si="5"/>
        <v>25.329268292682929</v>
      </c>
      <c r="G42" s="26"/>
      <c r="H42" s="26"/>
      <c r="I42" s="26">
        <f t="shared" si="6"/>
        <v>40.353658536585364</v>
      </c>
      <c r="J42" s="26"/>
      <c r="K42" s="26"/>
      <c r="L42" s="26">
        <f t="shared" si="7"/>
        <v>40.353658536585364</v>
      </c>
      <c r="M42" s="26"/>
      <c r="N42" s="48">
        <f t="shared" si="8"/>
        <v>0.94949784791965564</v>
      </c>
      <c r="O42" s="48"/>
      <c r="P42" s="48"/>
      <c r="Q42" s="48"/>
      <c r="R42" s="59">
        <v>38</v>
      </c>
      <c r="S42" s="59">
        <f t="shared" si="0"/>
        <v>132.36585365853659</v>
      </c>
      <c r="T42" s="59">
        <f t="shared" si="1"/>
        <v>44.707317073170728</v>
      </c>
      <c r="U42" s="59">
        <f t="shared" si="2"/>
        <v>47</v>
      </c>
      <c r="V42" s="59">
        <f t="shared" si="3"/>
        <v>28.658536585365855</v>
      </c>
      <c r="W42" s="49"/>
    </row>
    <row r="43" spans="1:23" x14ac:dyDescent="0.25">
      <c r="A43" s="97">
        <v>36</v>
      </c>
      <c r="B43" s="97"/>
      <c r="C43" s="97">
        <f t="shared" si="4"/>
        <v>43.5</v>
      </c>
      <c r="D43" s="97"/>
      <c r="E43" s="97"/>
      <c r="F43" s="97">
        <f t="shared" si="5"/>
        <v>25.939024390243905</v>
      </c>
      <c r="G43" s="97"/>
      <c r="H43" s="97"/>
      <c r="I43" s="97">
        <f t="shared" si="6"/>
        <v>41.304878048780488</v>
      </c>
      <c r="J43" s="97"/>
      <c r="K43" s="97"/>
      <c r="L43" s="97">
        <f t="shared" si="7"/>
        <v>41.304878048780488</v>
      </c>
      <c r="M43" s="97"/>
      <c r="N43" s="48">
        <f t="shared" si="8"/>
        <v>0.94953742640874683</v>
      </c>
      <c r="O43" s="48"/>
      <c r="P43" s="48"/>
      <c r="Q43" s="48"/>
      <c r="R43" s="59">
        <v>39</v>
      </c>
      <c r="S43" s="59">
        <f t="shared" si="0"/>
        <v>134.92682926829269</v>
      </c>
      <c r="T43" s="59">
        <f t="shared" si="1"/>
        <v>45.658536585365852</v>
      </c>
      <c r="U43" s="59">
        <f t="shared" si="2"/>
        <v>48</v>
      </c>
      <c r="V43" s="59">
        <f t="shared" si="3"/>
        <v>29.26829268292683</v>
      </c>
      <c r="W43" s="49"/>
    </row>
    <row r="44" spans="1:23" x14ac:dyDescent="0.25">
      <c r="A44" s="26">
        <v>37</v>
      </c>
      <c r="B44" s="26"/>
      <c r="C44" s="26">
        <f t="shared" si="4"/>
        <v>44.5</v>
      </c>
      <c r="D44" s="26"/>
      <c r="E44" s="59"/>
      <c r="F44" s="26">
        <f t="shared" si="5"/>
        <v>26.548780487804876</v>
      </c>
      <c r="G44" s="26"/>
      <c r="H44" s="26"/>
      <c r="I44" s="26">
        <f t="shared" si="6"/>
        <v>42.256097560975604</v>
      </c>
      <c r="J44" s="26"/>
      <c r="K44" s="26"/>
      <c r="L44" s="26">
        <f t="shared" si="7"/>
        <v>42.256097560975604</v>
      </c>
      <c r="M44" s="26"/>
      <c r="N44" s="48">
        <f t="shared" si="8"/>
        <v>0.94957522608933942</v>
      </c>
      <c r="O44" s="48"/>
      <c r="P44" s="48"/>
      <c r="Q44" s="48"/>
      <c r="R44" s="59">
        <v>40</v>
      </c>
      <c r="S44" s="59">
        <f t="shared" si="0"/>
        <v>137.48780487804879</v>
      </c>
      <c r="T44" s="59">
        <f t="shared" si="1"/>
        <v>46.609756097560975</v>
      </c>
      <c r="U44" s="59">
        <f t="shared" si="2"/>
        <v>49</v>
      </c>
      <c r="V44" s="59">
        <f t="shared" si="3"/>
        <v>29.878048780487806</v>
      </c>
      <c r="W44" s="49"/>
    </row>
    <row r="45" spans="1:23" x14ac:dyDescent="0.25">
      <c r="A45" s="26">
        <v>38</v>
      </c>
      <c r="B45" s="26"/>
      <c r="C45" s="26">
        <f t="shared" si="4"/>
        <v>45.5</v>
      </c>
      <c r="D45" s="26"/>
      <c r="E45" s="59"/>
      <c r="F45" s="26">
        <f t="shared" si="5"/>
        <v>27.158536585365852</v>
      </c>
      <c r="G45" s="26"/>
      <c r="H45" s="26"/>
      <c r="I45" s="26">
        <f t="shared" si="6"/>
        <v>43.207317073170728</v>
      </c>
      <c r="J45" s="26"/>
      <c r="K45" s="26"/>
      <c r="L45" s="26">
        <f t="shared" si="7"/>
        <v>43.207317073170728</v>
      </c>
      <c r="M45" s="26"/>
      <c r="N45" s="48">
        <f t="shared" si="8"/>
        <v>0.94961136424551051</v>
      </c>
      <c r="O45" s="48"/>
      <c r="P45" s="48"/>
      <c r="Q45" s="48"/>
      <c r="R45" s="26">
        <v>41</v>
      </c>
      <c r="S45" s="59">
        <f t="shared" si="0"/>
        <v>140.04878048780489</v>
      </c>
      <c r="T45" s="26">
        <f t="shared" si="1"/>
        <v>47.560975609756099</v>
      </c>
      <c r="U45" s="26">
        <f t="shared" si="2"/>
        <v>50</v>
      </c>
      <c r="V45" s="59">
        <f t="shared" si="3"/>
        <v>30.487804878048781</v>
      </c>
      <c r="W45" s="49"/>
    </row>
    <row r="46" spans="1:23" x14ac:dyDescent="0.25">
      <c r="A46" s="26">
        <v>39</v>
      </c>
      <c r="B46" s="26"/>
      <c r="C46" s="26">
        <f t="shared" si="4"/>
        <v>46.5</v>
      </c>
      <c r="D46" s="26"/>
      <c r="E46" s="59"/>
      <c r="F46" s="26">
        <f t="shared" si="5"/>
        <v>27.768292682926827</v>
      </c>
      <c r="G46" s="26"/>
      <c r="H46" s="26"/>
      <c r="I46" s="26">
        <f t="shared" si="6"/>
        <v>44.158536585365852</v>
      </c>
      <c r="J46" s="26"/>
      <c r="K46" s="26"/>
      <c r="L46" s="26">
        <f t="shared" si="7"/>
        <v>44.158536585365852</v>
      </c>
      <c r="M46" s="26"/>
      <c r="N46" s="48">
        <f t="shared" si="8"/>
        <v>0.94964594807238389</v>
      </c>
      <c r="O46" s="48"/>
      <c r="P46" s="48"/>
      <c r="Q46" s="48"/>
      <c r="R46" s="84"/>
      <c r="S46" s="84"/>
      <c r="T46" s="84"/>
      <c r="U46" s="84"/>
      <c r="V46" s="49"/>
      <c r="W46" s="49"/>
    </row>
    <row r="47" spans="1:23" x14ac:dyDescent="0.25">
      <c r="A47" s="26">
        <v>40</v>
      </c>
      <c r="B47" s="26"/>
      <c r="C47" s="26">
        <f t="shared" si="4"/>
        <v>47.5</v>
      </c>
      <c r="D47" s="26"/>
      <c r="E47" s="59"/>
      <c r="F47" s="26">
        <f t="shared" si="5"/>
        <v>28.378048780487802</v>
      </c>
      <c r="G47" s="26"/>
      <c r="H47" s="26"/>
      <c r="I47" s="26">
        <f t="shared" si="6"/>
        <v>45.109756097560975</v>
      </c>
      <c r="J47" s="26"/>
      <c r="K47" s="26"/>
      <c r="L47" s="26">
        <f t="shared" si="7"/>
        <v>45.109756097560975</v>
      </c>
      <c r="M47" s="26"/>
      <c r="N47" s="48">
        <f t="shared" si="8"/>
        <v>0.94967907573812582</v>
      </c>
      <c r="O47" s="48"/>
      <c r="P47" s="48"/>
      <c r="Q47" s="48"/>
      <c r="R47" s="84"/>
      <c r="S47" s="84"/>
      <c r="T47" s="84"/>
      <c r="U47" s="84"/>
      <c r="V47" s="49"/>
      <c r="W47" s="49"/>
    </row>
    <row r="48" spans="1:23" x14ac:dyDescent="0.25">
      <c r="A48" s="26">
        <v>41</v>
      </c>
      <c r="B48" s="26"/>
      <c r="C48" s="26">
        <f t="shared" si="4"/>
        <v>48.5</v>
      </c>
      <c r="D48" s="26"/>
      <c r="E48" s="59"/>
      <c r="F48" s="26">
        <f t="shared" si="5"/>
        <v>28.987804878048777</v>
      </c>
      <c r="G48" s="26"/>
      <c r="H48" s="26"/>
      <c r="I48" s="26">
        <f t="shared" si="6"/>
        <v>46.060975609756099</v>
      </c>
      <c r="J48" s="26"/>
      <c r="K48" s="26"/>
      <c r="L48" s="26">
        <f t="shared" si="7"/>
        <v>46.060975609756099</v>
      </c>
      <c r="M48" s="26"/>
      <c r="N48" s="48">
        <f t="shared" si="8"/>
        <v>0.94971083731455874</v>
      </c>
      <c r="O48" s="48"/>
      <c r="P48" s="48"/>
      <c r="Q48" s="48"/>
      <c r="R48" s="84"/>
      <c r="S48" s="84"/>
      <c r="T48" s="84"/>
      <c r="U48" s="84"/>
      <c r="V48" s="49"/>
      <c r="W48" s="49"/>
    </row>
    <row r="49" spans="1:23" x14ac:dyDescent="0.25">
      <c r="A49" s="85" t="s">
        <v>100</v>
      </c>
      <c r="B49" s="62"/>
      <c r="C49" s="98"/>
      <c r="D49" s="87"/>
      <c r="E49" s="87"/>
      <c r="F49" s="87"/>
      <c r="G49" s="87"/>
      <c r="H49" s="87"/>
      <c r="I49" s="87"/>
      <c r="J49" s="87"/>
      <c r="K49" s="87"/>
      <c r="L49" s="87"/>
      <c r="M49" s="88"/>
      <c r="N49" s="48"/>
      <c r="O49" s="48"/>
      <c r="P49" s="48"/>
      <c r="Q49" s="48"/>
      <c r="R49" s="48"/>
      <c r="S49" s="48"/>
      <c r="T49" s="48"/>
      <c r="U49" s="48"/>
      <c r="V49" s="49"/>
      <c r="W49" s="49"/>
    </row>
    <row r="50" spans="1:23" x14ac:dyDescent="0.25">
      <c r="A50" s="26">
        <v>1</v>
      </c>
      <c r="B50" s="26"/>
      <c r="C50" s="26">
        <f>C8/S5</f>
        <v>0.22600518806744488</v>
      </c>
      <c r="D50" s="26"/>
      <c r="E50" s="26"/>
      <c r="F50" s="26">
        <f t="shared" ref="F50:F90" si="9">F8/S5</f>
        <v>0.12224383916990922</v>
      </c>
      <c r="G50" s="26"/>
      <c r="H50" s="26"/>
      <c r="I50" s="26">
        <f>I8/S5</f>
        <v>0.21303501945525291</v>
      </c>
      <c r="J50" s="26"/>
      <c r="K50" s="26"/>
      <c r="L50" s="26">
        <f>L8/S5</f>
        <v>0.21303501945525291</v>
      </c>
      <c r="M50" s="26"/>
      <c r="N50" s="48"/>
      <c r="O50" s="48"/>
      <c r="P50" s="48"/>
      <c r="Q50" s="48"/>
      <c r="R50" s="48"/>
      <c r="S50" s="48"/>
      <c r="T50" s="48"/>
      <c r="U50" s="48"/>
      <c r="V50" s="49"/>
      <c r="W50" s="49"/>
    </row>
    <row r="51" spans="1:23" x14ac:dyDescent="0.25">
      <c r="A51" s="26">
        <v>2</v>
      </c>
      <c r="B51" s="26"/>
      <c r="C51" s="26">
        <f t="shared" ref="C51:C90" si="10">C9/S6</f>
        <v>0.23649058894960534</v>
      </c>
      <c r="D51" s="26"/>
      <c r="E51" s="26"/>
      <c r="F51" s="26">
        <f t="shared" si="9"/>
        <v>0.12962962962962962</v>
      </c>
      <c r="G51" s="26"/>
      <c r="H51" s="26"/>
      <c r="I51" s="26">
        <f t="shared" ref="I51:I89" si="11">I9/S6</f>
        <v>0.22313296903460836</v>
      </c>
      <c r="J51" s="26"/>
      <c r="K51" s="26"/>
      <c r="L51" s="26">
        <f t="shared" ref="L51:L90" si="12">L9/S6</f>
        <v>0.22313296903460836</v>
      </c>
      <c r="M51" s="26"/>
      <c r="N51" s="48"/>
      <c r="O51" s="48"/>
      <c r="P51" s="48"/>
      <c r="Q51" s="48"/>
      <c r="R51" s="48"/>
      <c r="S51" s="48"/>
      <c r="T51" s="48"/>
      <c r="U51" s="48"/>
      <c r="V51" s="49"/>
      <c r="W51" s="49"/>
    </row>
    <row r="52" spans="1:23" x14ac:dyDescent="0.25">
      <c r="A52" s="26">
        <v>3</v>
      </c>
      <c r="B52" s="26"/>
      <c r="C52" s="26">
        <f t="shared" si="10"/>
        <v>0.24571917808219176</v>
      </c>
      <c r="D52" s="26"/>
      <c r="E52" s="26"/>
      <c r="F52" s="26">
        <f t="shared" si="9"/>
        <v>0.13613013698630136</v>
      </c>
      <c r="G52" s="26"/>
      <c r="H52" s="26"/>
      <c r="I52" s="26">
        <f t="shared" si="11"/>
        <v>0.23202054794520546</v>
      </c>
      <c r="J52" s="26"/>
      <c r="K52" s="26"/>
      <c r="L52" s="26">
        <f t="shared" si="12"/>
        <v>0.23202054794520546</v>
      </c>
      <c r="M52" s="26"/>
      <c r="N52" s="48"/>
      <c r="O52" s="48"/>
      <c r="P52" s="48"/>
      <c r="Q52" s="48"/>
      <c r="R52" s="48"/>
      <c r="S52" s="48"/>
      <c r="T52" s="48"/>
      <c r="U52" s="48"/>
      <c r="V52" s="49"/>
      <c r="W52" s="49"/>
    </row>
    <row r="53" spans="1:23" x14ac:dyDescent="0.25">
      <c r="A53" s="26">
        <v>4</v>
      </c>
      <c r="B53" s="26"/>
      <c r="C53" s="26">
        <f t="shared" si="10"/>
        <v>0.25390414647280557</v>
      </c>
      <c r="D53" s="26"/>
      <c r="E53" s="26"/>
      <c r="F53" s="26">
        <f t="shared" si="9"/>
        <v>0.14189553042541733</v>
      </c>
      <c r="G53" s="26"/>
      <c r="H53" s="26"/>
      <c r="I53" s="26">
        <f t="shared" si="11"/>
        <v>0.23990306946688209</v>
      </c>
      <c r="J53" s="26"/>
      <c r="K53" s="26"/>
      <c r="L53" s="26">
        <f t="shared" si="12"/>
        <v>0.23990306946688209</v>
      </c>
      <c r="M53" s="26"/>
      <c r="N53" s="48"/>
      <c r="O53" s="48"/>
      <c r="P53" s="48"/>
      <c r="Q53" s="48"/>
      <c r="R53" s="48"/>
      <c r="S53" s="48"/>
      <c r="T53" s="48"/>
      <c r="U53" s="48"/>
      <c r="V53" s="49"/>
      <c r="W53" s="49"/>
    </row>
    <row r="54" spans="1:23" x14ac:dyDescent="0.25">
      <c r="A54" s="26">
        <v>5</v>
      </c>
      <c r="B54" s="26"/>
      <c r="C54" s="26">
        <f t="shared" si="10"/>
        <v>0.26121304791029565</v>
      </c>
      <c r="D54" s="26"/>
      <c r="E54" s="26"/>
      <c r="F54" s="26">
        <f t="shared" si="9"/>
        <v>0.14704383282364936</v>
      </c>
      <c r="G54" s="26"/>
      <c r="H54" s="26"/>
      <c r="I54" s="26">
        <f t="shared" si="11"/>
        <v>0.24694189602446484</v>
      </c>
      <c r="J54" s="26"/>
      <c r="K54" s="26"/>
      <c r="L54" s="26">
        <f t="shared" si="12"/>
        <v>0.24694189602446484</v>
      </c>
      <c r="M54" s="26"/>
      <c r="N54" s="48"/>
      <c r="O54" s="48"/>
      <c r="P54" s="48"/>
      <c r="Q54" s="48"/>
      <c r="R54" s="48"/>
      <c r="S54" s="48"/>
      <c r="T54" s="48"/>
      <c r="U54" s="48"/>
      <c r="V54" s="49"/>
      <c r="W54" s="49"/>
    </row>
    <row r="55" spans="1:23" x14ac:dyDescent="0.25">
      <c r="A55" s="26">
        <v>6</v>
      </c>
      <c r="B55" s="26"/>
      <c r="C55" s="26">
        <f t="shared" si="10"/>
        <v>0.26777939042089988</v>
      </c>
      <c r="D55" s="26"/>
      <c r="E55" s="26"/>
      <c r="F55" s="26">
        <f t="shared" si="9"/>
        <v>0.15166908563134979</v>
      </c>
      <c r="G55" s="26"/>
      <c r="H55" s="26"/>
      <c r="I55" s="26">
        <f t="shared" si="11"/>
        <v>0.25326560232220607</v>
      </c>
      <c r="J55" s="26"/>
      <c r="K55" s="26"/>
      <c r="L55" s="26">
        <f t="shared" si="12"/>
        <v>0.25326560232220607</v>
      </c>
      <c r="M55" s="26"/>
      <c r="N55" s="48"/>
      <c r="O55" s="48"/>
      <c r="P55" s="48"/>
      <c r="Q55" s="48"/>
      <c r="R55" s="48"/>
      <c r="S55" s="48"/>
      <c r="T55" s="48"/>
      <c r="U55" s="48"/>
      <c r="V55" s="49"/>
      <c r="W55" s="49"/>
    </row>
    <row r="56" spans="1:23" x14ac:dyDescent="0.25">
      <c r="A56" s="26">
        <v>7</v>
      </c>
      <c r="B56" s="26"/>
      <c r="C56" s="26">
        <f t="shared" si="10"/>
        <v>0.27371086556169427</v>
      </c>
      <c r="D56" s="26"/>
      <c r="E56" s="26"/>
      <c r="F56" s="26">
        <f t="shared" si="9"/>
        <v>0.15584714548802947</v>
      </c>
      <c r="G56" s="26"/>
      <c r="H56" s="26"/>
      <c r="I56" s="26">
        <f t="shared" si="11"/>
        <v>0.25897790055248615</v>
      </c>
      <c r="J56" s="26"/>
      <c r="K56" s="26"/>
      <c r="L56" s="26">
        <f t="shared" si="12"/>
        <v>0.25897790055248615</v>
      </c>
      <c r="M56" s="26"/>
      <c r="N56" s="48"/>
      <c r="O56" s="48"/>
      <c r="P56" s="48"/>
      <c r="Q56" s="48"/>
      <c r="R56" s="48"/>
      <c r="S56" s="48"/>
      <c r="T56" s="48"/>
      <c r="U56" s="48"/>
      <c r="V56" s="49"/>
      <c r="W56" s="49"/>
    </row>
    <row r="57" spans="1:23" x14ac:dyDescent="0.25">
      <c r="A57" s="26">
        <v>8</v>
      </c>
      <c r="B57" s="26"/>
      <c r="C57" s="26">
        <f t="shared" si="10"/>
        <v>0.27909530083443124</v>
      </c>
      <c r="D57" s="26"/>
      <c r="E57" s="26"/>
      <c r="F57" s="26">
        <f t="shared" si="9"/>
        <v>0.1596398770311814</v>
      </c>
      <c r="G57" s="26"/>
      <c r="H57" s="26"/>
      <c r="I57" s="26">
        <f t="shared" si="11"/>
        <v>0.26416337285902503</v>
      </c>
      <c r="J57" s="26"/>
      <c r="K57" s="26"/>
      <c r="L57" s="26">
        <f t="shared" si="12"/>
        <v>0.26416337285902503</v>
      </c>
      <c r="M57" s="26"/>
      <c r="N57" s="48"/>
      <c r="O57" s="48"/>
      <c r="P57" s="48"/>
      <c r="Q57" s="48"/>
      <c r="R57" s="48"/>
      <c r="S57" s="48"/>
      <c r="T57" s="48"/>
      <c r="U57" s="48"/>
      <c r="V57" s="49"/>
      <c r="W57" s="49"/>
    </row>
    <row r="58" spans="1:23" x14ac:dyDescent="0.25">
      <c r="A58" s="26">
        <v>9</v>
      </c>
      <c r="B58" s="26"/>
      <c r="C58" s="26">
        <f t="shared" si="10"/>
        <v>0.28400503778337532</v>
      </c>
      <c r="D58" s="26"/>
      <c r="E58" s="26"/>
      <c r="F58" s="26">
        <f t="shared" si="9"/>
        <v>0.16309823677581864</v>
      </c>
      <c r="G58" s="26"/>
      <c r="H58" s="26"/>
      <c r="I58" s="26">
        <f t="shared" si="11"/>
        <v>0.26889168765743071</v>
      </c>
      <c r="J58" s="26"/>
      <c r="K58" s="26"/>
      <c r="L58" s="26">
        <f t="shared" si="12"/>
        <v>0.26889168765743071</v>
      </c>
      <c r="M58" s="26"/>
      <c r="N58" s="48"/>
      <c r="O58" s="48"/>
      <c r="P58" s="48"/>
      <c r="Q58" s="48"/>
      <c r="R58" s="48"/>
      <c r="S58" s="48"/>
      <c r="T58" s="48"/>
      <c r="U58" s="48"/>
      <c r="V58" s="49"/>
      <c r="W58" s="49"/>
    </row>
    <row r="59" spans="1:23" x14ac:dyDescent="0.25">
      <c r="A59" s="26">
        <v>10</v>
      </c>
      <c r="B59" s="26"/>
      <c r="C59" s="26">
        <f t="shared" si="10"/>
        <v>0.28850020104543628</v>
      </c>
      <c r="D59" s="26"/>
      <c r="E59" s="26"/>
      <c r="F59" s="26">
        <f t="shared" si="9"/>
        <v>0.16626457579412948</v>
      </c>
      <c r="G59" s="26"/>
      <c r="H59" s="26"/>
      <c r="I59" s="26">
        <f t="shared" si="11"/>
        <v>0.2732207478890229</v>
      </c>
      <c r="J59" s="26"/>
      <c r="K59" s="26"/>
      <c r="L59" s="26">
        <f t="shared" si="12"/>
        <v>0.2732207478890229</v>
      </c>
      <c r="M59" s="26"/>
      <c r="N59" s="48"/>
      <c r="O59" s="48"/>
      <c r="P59" s="48"/>
      <c r="Q59" s="48"/>
      <c r="R59" s="48"/>
      <c r="S59" s="48"/>
      <c r="T59" s="48"/>
      <c r="U59" s="48"/>
      <c r="V59" s="49"/>
      <c r="W59" s="49"/>
    </row>
    <row r="60" spans="1:23" x14ac:dyDescent="0.25">
      <c r="A60" s="24">
        <v>11</v>
      </c>
      <c r="B60" s="24"/>
      <c r="C60" s="24">
        <f t="shared" si="10"/>
        <v>0.29263117283950618</v>
      </c>
      <c r="D60" s="24"/>
      <c r="E60" s="24"/>
      <c r="F60" s="24">
        <f t="shared" si="9"/>
        <v>0.1691743827160494</v>
      </c>
      <c r="G60" s="24"/>
      <c r="H60" s="24"/>
      <c r="I60" s="24">
        <f t="shared" si="11"/>
        <v>0.27719907407407407</v>
      </c>
      <c r="J60" s="24"/>
      <c r="K60" s="24"/>
      <c r="L60" s="24">
        <f t="shared" si="12"/>
        <v>0.27719907407407407</v>
      </c>
      <c r="M60" s="24"/>
      <c r="N60" s="48"/>
      <c r="O60" s="48"/>
      <c r="P60" s="48"/>
      <c r="Q60" s="48"/>
      <c r="R60" s="48"/>
      <c r="S60" s="48"/>
      <c r="T60" s="48"/>
      <c r="U60" s="48"/>
      <c r="V60" s="49"/>
      <c r="W60" s="49"/>
    </row>
    <row r="61" spans="1:23" x14ac:dyDescent="0.25">
      <c r="A61" s="26">
        <v>12</v>
      </c>
      <c r="B61" s="26"/>
      <c r="C61" s="26">
        <f t="shared" si="10"/>
        <v>0.29644048943270301</v>
      </c>
      <c r="D61" s="26"/>
      <c r="E61" s="26"/>
      <c r="F61" s="26">
        <f t="shared" si="9"/>
        <v>0.17185761957730811</v>
      </c>
      <c r="G61" s="26"/>
      <c r="H61" s="26"/>
      <c r="I61" s="26">
        <f t="shared" si="11"/>
        <v>0.28086763070077864</v>
      </c>
      <c r="J61" s="26"/>
      <c r="K61" s="26"/>
      <c r="L61" s="26">
        <f t="shared" si="12"/>
        <v>0.28086763070077864</v>
      </c>
      <c r="M61" s="26"/>
      <c r="N61" s="48"/>
      <c r="O61" s="48"/>
      <c r="P61" s="48"/>
      <c r="Q61" s="48"/>
      <c r="R61" s="48"/>
      <c r="S61" s="48"/>
      <c r="T61" s="48"/>
      <c r="U61" s="48"/>
      <c r="V61" s="49"/>
      <c r="W61" s="49"/>
    </row>
    <row r="62" spans="1:23" x14ac:dyDescent="0.25">
      <c r="A62" s="26">
        <v>13</v>
      </c>
      <c r="B62" s="26"/>
      <c r="C62" s="26">
        <f t="shared" si="10"/>
        <v>0.2999643112062812</v>
      </c>
      <c r="D62" s="26"/>
      <c r="E62" s="26"/>
      <c r="F62" s="26">
        <f t="shared" si="9"/>
        <v>0.17433975731620269</v>
      </c>
      <c r="G62" s="26"/>
      <c r="H62" s="26"/>
      <c r="I62" s="26">
        <f t="shared" si="11"/>
        <v>0.28426124197002139</v>
      </c>
      <c r="J62" s="26"/>
      <c r="K62" s="26"/>
      <c r="L62" s="26">
        <f t="shared" si="12"/>
        <v>0.28426124197002139</v>
      </c>
      <c r="M62" s="26"/>
      <c r="N62" s="48"/>
      <c r="O62" s="48"/>
      <c r="P62" s="48"/>
      <c r="Q62" s="48"/>
      <c r="R62" s="48"/>
      <c r="S62" s="48"/>
      <c r="T62" s="48"/>
      <c r="U62" s="48"/>
      <c r="V62" s="49"/>
      <c r="W62" s="49"/>
    </row>
    <row r="63" spans="1:23" x14ac:dyDescent="0.25">
      <c r="A63" s="26">
        <v>14</v>
      </c>
      <c r="B63" s="26"/>
      <c r="C63" s="26">
        <f t="shared" si="10"/>
        <v>0.30323357413140695</v>
      </c>
      <c r="D63" s="26"/>
      <c r="E63" s="26"/>
      <c r="F63" s="26">
        <f t="shared" si="9"/>
        <v>0.17664258685930512</v>
      </c>
      <c r="G63" s="26"/>
      <c r="H63" s="26"/>
      <c r="I63" s="26">
        <f t="shared" si="11"/>
        <v>0.28740970072239419</v>
      </c>
      <c r="J63" s="26"/>
      <c r="K63" s="26"/>
      <c r="L63" s="26">
        <f t="shared" si="12"/>
        <v>0.28740970072239419</v>
      </c>
      <c r="M63" s="26"/>
      <c r="N63" s="48"/>
      <c r="O63" s="48"/>
      <c r="P63" s="48"/>
      <c r="Q63" s="48"/>
      <c r="R63" s="48"/>
      <c r="S63" s="48"/>
      <c r="T63" s="48"/>
      <c r="U63" s="48"/>
      <c r="V63" s="49"/>
      <c r="W63" s="49"/>
    </row>
    <row r="64" spans="1:23" x14ac:dyDescent="0.25">
      <c r="A64" s="26">
        <v>15</v>
      </c>
      <c r="B64" s="26"/>
      <c r="C64" s="26">
        <f t="shared" si="10"/>
        <v>0.30627490039840638</v>
      </c>
      <c r="D64" s="26"/>
      <c r="E64" s="26"/>
      <c r="F64" s="26">
        <f t="shared" si="9"/>
        <v>0.1787848605577689</v>
      </c>
      <c r="G64" s="26"/>
      <c r="H64" s="26"/>
      <c r="I64" s="26">
        <f t="shared" si="11"/>
        <v>0.29033864541832666</v>
      </c>
      <c r="J64" s="26"/>
      <c r="K64" s="26"/>
      <c r="L64" s="26">
        <f t="shared" si="12"/>
        <v>0.29033864541832666</v>
      </c>
      <c r="M64" s="26"/>
      <c r="N64" s="48"/>
      <c r="O64" s="48"/>
      <c r="P64" s="48"/>
      <c r="Q64" s="48"/>
      <c r="R64" s="48"/>
      <c r="S64" s="48"/>
      <c r="T64" s="48"/>
      <c r="U64" s="48"/>
      <c r="V64" s="49"/>
      <c r="W64" s="49"/>
    </row>
    <row r="65" spans="1:23" x14ac:dyDescent="0.25">
      <c r="A65" s="26">
        <v>16</v>
      </c>
      <c r="B65" s="26"/>
      <c r="C65" s="26">
        <f t="shared" si="10"/>
        <v>0.30911132499197946</v>
      </c>
      <c r="D65" s="26"/>
      <c r="E65" s="26"/>
      <c r="F65" s="26">
        <f t="shared" si="9"/>
        <v>0.18078280397818411</v>
      </c>
      <c r="G65" s="26"/>
      <c r="H65" s="26"/>
      <c r="I65" s="26">
        <f t="shared" si="11"/>
        <v>0.29307025986525503</v>
      </c>
      <c r="J65" s="26"/>
      <c r="K65" s="26"/>
      <c r="L65" s="26">
        <f t="shared" si="12"/>
        <v>0.29307025986525503</v>
      </c>
      <c r="M65" s="26"/>
      <c r="N65" s="48"/>
      <c r="O65" s="48"/>
      <c r="P65" s="48"/>
      <c r="Q65" s="48"/>
      <c r="R65" s="48"/>
      <c r="S65" s="48"/>
      <c r="T65" s="48"/>
      <c r="U65" s="48"/>
      <c r="V65" s="49"/>
      <c r="W65" s="49"/>
    </row>
    <row r="66" spans="1:23" x14ac:dyDescent="0.25">
      <c r="A66" s="26">
        <v>17</v>
      </c>
      <c r="B66" s="26"/>
      <c r="C66" s="26">
        <f t="shared" si="10"/>
        <v>0.31176288019863435</v>
      </c>
      <c r="D66" s="26"/>
      <c r="E66" s="26"/>
      <c r="F66" s="26">
        <f t="shared" si="9"/>
        <v>0.18265052762259468</v>
      </c>
      <c r="G66" s="26"/>
      <c r="H66" s="26"/>
      <c r="I66" s="26">
        <f t="shared" si="11"/>
        <v>0.2956238361266294</v>
      </c>
      <c r="J66" s="26"/>
      <c r="K66" s="26"/>
      <c r="L66" s="26">
        <f t="shared" si="12"/>
        <v>0.2956238361266294</v>
      </c>
      <c r="M66" s="26"/>
      <c r="N66" s="48"/>
      <c r="O66" s="48"/>
      <c r="P66" s="48"/>
      <c r="Q66" s="48"/>
      <c r="R66" s="48"/>
      <c r="S66" s="48"/>
      <c r="T66" s="48"/>
      <c r="U66" s="48"/>
      <c r="V66" s="49"/>
      <c r="W66" s="49"/>
    </row>
    <row r="67" spans="1:23" x14ac:dyDescent="0.25">
      <c r="A67" s="26">
        <v>18</v>
      </c>
      <c r="B67" s="26"/>
      <c r="C67" s="26">
        <f t="shared" si="10"/>
        <v>0.31424706943192066</v>
      </c>
      <c r="D67" s="26"/>
      <c r="E67" s="26"/>
      <c r="F67" s="26">
        <f t="shared" si="9"/>
        <v>0.18440036068530211</v>
      </c>
      <c r="G67" s="26"/>
      <c r="H67" s="26"/>
      <c r="I67" s="26">
        <f t="shared" si="11"/>
        <v>0.2980162308385933</v>
      </c>
      <c r="J67" s="26"/>
      <c r="K67" s="26"/>
      <c r="L67" s="26">
        <f t="shared" si="12"/>
        <v>0.2980162308385933</v>
      </c>
      <c r="M67" s="26"/>
      <c r="N67" s="48"/>
      <c r="O67" s="48"/>
      <c r="P67" s="48"/>
      <c r="Q67" s="48"/>
      <c r="R67" s="48"/>
      <c r="S67" s="48"/>
      <c r="T67" s="48"/>
      <c r="U67" s="48"/>
      <c r="V67" s="49"/>
      <c r="W67" s="49"/>
    </row>
    <row r="68" spans="1:23" x14ac:dyDescent="0.25">
      <c r="A68" s="26">
        <v>19</v>
      </c>
      <c r="B68" s="26"/>
      <c r="C68" s="26">
        <f t="shared" si="10"/>
        <v>0.31657925407925408</v>
      </c>
      <c r="D68" s="26"/>
      <c r="E68" s="26"/>
      <c r="F68" s="26">
        <f t="shared" si="9"/>
        <v>0.18604312354312355</v>
      </c>
      <c r="G68" s="26"/>
      <c r="H68" s="26"/>
      <c r="I68" s="26">
        <f t="shared" si="11"/>
        <v>0.30026223776223776</v>
      </c>
      <c r="J68" s="26"/>
      <c r="K68" s="26"/>
      <c r="L68" s="26">
        <f t="shared" si="12"/>
        <v>0.30026223776223776</v>
      </c>
      <c r="M68" s="26"/>
      <c r="N68" s="48"/>
      <c r="O68" s="48"/>
      <c r="P68" s="48"/>
      <c r="Q68" s="48"/>
      <c r="R68" s="48"/>
      <c r="S68" s="48"/>
      <c r="T68" s="48"/>
      <c r="U68" s="48"/>
      <c r="V68" s="49"/>
      <c r="W68" s="49"/>
    </row>
    <row r="69" spans="1:23" x14ac:dyDescent="0.25">
      <c r="A69" s="26">
        <v>20</v>
      </c>
      <c r="B69" s="26"/>
      <c r="C69" s="26">
        <f t="shared" si="10"/>
        <v>0.31877297144472716</v>
      </c>
      <c r="D69" s="26"/>
      <c r="E69" s="26"/>
      <c r="F69" s="26">
        <f t="shared" si="9"/>
        <v>0.18758835171048913</v>
      </c>
      <c r="G69" s="26"/>
      <c r="H69" s="26"/>
      <c r="I69" s="26">
        <f t="shared" si="11"/>
        <v>0.30237489397794742</v>
      </c>
      <c r="J69" s="26"/>
      <c r="K69" s="26"/>
      <c r="L69" s="26">
        <f t="shared" si="12"/>
        <v>0.30237489397794742</v>
      </c>
      <c r="M69" s="26"/>
      <c r="N69" s="48"/>
      <c r="O69" s="48"/>
      <c r="P69" s="48"/>
      <c r="Q69" s="48"/>
      <c r="R69" s="48"/>
      <c r="S69" s="48"/>
      <c r="T69" s="48"/>
      <c r="U69" s="48"/>
      <c r="V69" s="49"/>
      <c r="W69" s="49"/>
    </row>
    <row r="70" spans="1:23" x14ac:dyDescent="0.25">
      <c r="A70" s="26">
        <v>21</v>
      </c>
      <c r="B70" s="26"/>
      <c r="C70" s="26">
        <f t="shared" si="10"/>
        <v>0.32084019769357497</v>
      </c>
      <c r="D70" s="26"/>
      <c r="E70" s="26"/>
      <c r="F70" s="26">
        <f t="shared" si="9"/>
        <v>0.18904448105436575</v>
      </c>
      <c r="G70" s="26"/>
      <c r="H70" s="26"/>
      <c r="I70" s="26">
        <f t="shared" si="11"/>
        <v>0.30436573311367376</v>
      </c>
      <c r="J70" s="26"/>
      <c r="K70" s="26"/>
      <c r="L70" s="26">
        <f t="shared" si="12"/>
        <v>0.30436573311367376</v>
      </c>
      <c r="M70" s="26"/>
      <c r="N70" s="48"/>
      <c r="O70" s="48"/>
      <c r="P70" s="48"/>
      <c r="Q70" s="48"/>
      <c r="R70" s="48"/>
      <c r="S70" s="48"/>
      <c r="T70" s="48"/>
      <c r="U70" s="48"/>
      <c r="V70" s="49"/>
      <c r="W70" s="49"/>
    </row>
    <row r="71" spans="1:23" x14ac:dyDescent="0.25">
      <c r="A71" s="26">
        <v>22</v>
      </c>
      <c r="B71" s="26"/>
      <c r="C71" s="26">
        <f t="shared" si="10"/>
        <v>0.32279156658660263</v>
      </c>
      <c r="D71" s="26"/>
      <c r="E71" s="26"/>
      <c r="F71" s="26">
        <f t="shared" si="9"/>
        <v>0.19041900186816119</v>
      </c>
      <c r="G71" s="26"/>
      <c r="H71" s="26"/>
      <c r="I71" s="26">
        <f t="shared" si="11"/>
        <v>0.30624499599679739</v>
      </c>
      <c r="J71" s="26"/>
      <c r="K71" s="26"/>
      <c r="L71" s="26">
        <f t="shared" si="12"/>
        <v>0.30624499599679739</v>
      </c>
      <c r="M71" s="26"/>
      <c r="N71" s="48"/>
      <c r="O71" s="48"/>
      <c r="P71" s="48"/>
      <c r="Q71" s="48"/>
      <c r="R71" s="48"/>
      <c r="S71" s="48"/>
      <c r="T71" s="48"/>
      <c r="U71" s="48"/>
      <c r="V71" s="49"/>
      <c r="W71" s="49"/>
    </row>
    <row r="72" spans="1:23" x14ac:dyDescent="0.25">
      <c r="A72" s="26">
        <v>23</v>
      </c>
      <c r="B72" s="26"/>
      <c r="C72" s="26">
        <f t="shared" si="10"/>
        <v>0.32463655244029077</v>
      </c>
      <c r="D72" s="26"/>
      <c r="E72" s="26"/>
      <c r="F72" s="26">
        <f t="shared" si="9"/>
        <v>0.19171858774662512</v>
      </c>
      <c r="G72" s="26"/>
      <c r="H72" s="26"/>
      <c r="I72" s="26">
        <f t="shared" si="11"/>
        <v>0.30802180685358255</v>
      </c>
      <c r="J72" s="26"/>
      <c r="K72" s="26"/>
      <c r="L72" s="26">
        <f t="shared" si="12"/>
        <v>0.30802180685358255</v>
      </c>
      <c r="M72" s="26"/>
      <c r="N72" s="48"/>
      <c r="O72" s="48"/>
      <c r="P72" s="48"/>
      <c r="Q72" s="48"/>
      <c r="R72" s="48"/>
      <c r="S72" s="48"/>
      <c r="T72" s="48"/>
      <c r="U72" s="48"/>
      <c r="V72" s="49"/>
      <c r="W72" s="49"/>
    </row>
    <row r="73" spans="1:23" x14ac:dyDescent="0.25">
      <c r="A73" s="26">
        <v>24</v>
      </c>
      <c r="B73" s="26"/>
      <c r="C73" s="26">
        <f t="shared" si="10"/>
        <v>0.32638362395754356</v>
      </c>
      <c r="D73" s="26"/>
      <c r="E73" s="26"/>
      <c r="F73" s="26">
        <f t="shared" si="9"/>
        <v>0.1929492039423806</v>
      </c>
      <c r="G73" s="26"/>
      <c r="H73" s="26"/>
      <c r="I73" s="26">
        <f t="shared" si="11"/>
        <v>0.30970432145564819</v>
      </c>
      <c r="J73" s="26"/>
      <c r="K73" s="26"/>
      <c r="L73" s="26">
        <f t="shared" si="12"/>
        <v>0.30970432145564819</v>
      </c>
      <c r="M73" s="26"/>
      <c r="N73" s="48"/>
      <c r="O73" s="48"/>
      <c r="P73" s="48"/>
      <c r="Q73" s="48"/>
      <c r="R73" s="48"/>
      <c r="S73" s="48"/>
      <c r="T73" s="48"/>
      <c r="U73" s="48"/>
      <c r="V73" s="49"/>
      <c r="W73" s="49"/>
    </row>
    <row r="74" spans="1:23" x14ac:dyDescent="0.25">
      <c r="A74" s="26">
        <v>25</v>
      </c>
      <c r="B74" s="26"/>
      <c r="C74" s="26">
        <f t="shared" si="10"/>
        <v>0.32804037419990151</v>
      </c>
      <c r="D74" s="26"/>
      <c r="E74" s="26"/>
      <c r="F74" s="26">
        <f t="shared" si="9"/>
        <v>0.19411619891678977</v>
      </c>
      <c r="G74" s="26"/>
      <c r="H74" s="26"/>
      <c r="I74" s="26">
        <f t="shared" si="11"/>
        <v>0.31129985228951257</v>
      </c>
      <c r="J74" s="26"/>
      <c r="K74" s="26"/>
      <c r="L74" s="26">
        <f t="shared" si="12"/>
        <v>0.31129985228951257</v>
      </c>
      <c r="M74" s="26"/>
      <c r="N74" s="48"/>
      <c r="O74" s="48"/>
      <c r="P74" s="48"/>
      <c r="Q74" s="48"/>
      <c r="R74" s="48"/>
      <c r="S74" s="48"/>
      <c r="T74" s="48"/>
      <c r="U74" s="48"/>
      <c r="V74" s="49"/>
      <c r="W74" s="49"/>
    </row>
    <row r="75" spans="1:23" x14ac:dyDescent="0.25">
      <c r="A75" s="26">
        <v>26</v>
      </c>
      <c r="B75" s="26"/>
      <c r="C75" s="26">
        <f t="shared" si="10"/>
        <v>0.32961363090952728</v>
      </c>
      <c r="D75" s="26"/>
      <c r="E75" s="26"/>
      <c r="F75" s="26">
        <f t="shared" si="9"/>
        <v>0.19522438204943607</v>
      </c>
      <c r="G75" s="26"/>
      <c r="H75" s="26"/>
      <c r="I75" s="26">
        <f t="shared" si="11"/>
        <v>0.31281497480201581</v>
      </c>
      <c r="J75" s="26"/>
      <c r="K75" s="26"/>
      <c r="L75" s="26">
        <f t="shared" si="12"/>
        <v>0.31281497480201581</v>
      </c>
      <c r="M75" s="26"/>
      <c r="N75" s="48"/>
      <c r="O75" s="48"/>
      <c r="P75" s="48"/>
      <c r="Q75" s="48"/>
      <c r="R75" s="48"/>
      <c r="S75" s="48"/>
      <c r="T75" s="48"/>
      <c r="U75" s="48"/>
      <c r="V75" s="49"/>
      <c r="W75" s="49"/>
    </row>
    <row r="76" spans="1:23" x14ac:dyDescent="0.25">
      <c r="A76" s="26">
        <v>27</v>
      </c>
      <c r="B76" s="26"/>
      <c r="C76" s="26">
        <f t="shared" si="10"/>
        <v>0.33110955056179775</v>
      </c>
      <c r="D76" s="26"/>
      <c r="E76" s="26"/>
      <c r="F76" s="26">
        <f t="shared" si="9"/>
        <v>0.19627808988764045</v>
      </c>
      <c r="G76" s="26"/>
      <c r="H76" s="26"/>
      <c r="I76" s="26">
        <f t="shared" si="11"/>
        <v>0.31425561797752805</v>
      </c>
      <c r="J76" s="26"/>
      <c r="K76" s="26"/>
      <c r="L76" s="26">
        <f t="shared" si="12"/>
        <v>0.31425561797752805</v>
      </c>
      <c r="M76" s="26"/>
      <c r="N76" s="48"/>
      <c r="O76" s="48"/>
      <c r="P76" s="48"/>
      <c r="Q76" s="48"/>
      <c r="R76" s="48"/>
      <c r="S76" s="48"/>
      <c r="T76" s="48"/>
      <c r="U76" s="48"/>
      <c r="V76" s="49"/>
      <c r="W76" s="49"/>
    </row>
    <row r="77" spans="1:23" x14ac:dyDescent="0.25">
      <c r="A77" s="26">
        <v>28</v>
      </c>
      <c r="B77" s="26"/>
      <c r="C77" s="26">
        <f t="shared" si="10"/>
        <v>0.33253369888051176</v>
      </c>
      <c r="D77" s="26"/>
      <c r="E77" s="26"/>
      <c r="F77" s="26">
        <f t="shared" si="9"/>
        <v>0.19728124286040669</v>
      </c>
      <c r="G77" s="26"/>
      <c r="H77" s="26"/>
      <c r="I77" s="26">
        <f t="shared" si="11"/>
        <v>0.31562714187799867</v>
      </c>
      <c r="J77" s="26"/>
      <c r="K77" s="26"/>
      <c r="L77" s="26">
        <f t="shared" si="12"/>
        <v>0.31562714187799867</v>
      </c>
      <c r="M77" s="26"/>
      <c r="N77" s="48"/>
      <c r="O77" s="48"/>
      <c r="P77" s="48"/>
      <c r="Q77" s="48"/>
      <c r="R77" s="48"/>
      <c r="S77" s="48"/>
      <c r="T77" s="48"/>
      <c r="U77" s="48"/>
      <c r="V77" s="49"/>
      <c r="W77" s="49"/>
    </row>
    <row r="78" spans="1:23" x14ac:dyDescent="0.25">
      <c r="A78" s="26">
        <v>29</v>
      </c>
      <c r="B78" s="26"/>
      <c r="C78" s="26">
        <f t="shared" si="10"/>
        <v>0.33389112003569837</v>
      </c>
      <c r="D78" s="26"/>
      <c r="E78" s="26"/>
      <c r="F78" s="26">
        <f t="shared" si="9"/>
        <v>0.19823739402052656</v>
      </c>
      <c r="G78" s="26"/>
      <c r="H78" s="26"/>
      <c r="I78" s="26">
        <f t="shared" si="11"/>
        <v>0.31693440428380182</v>
      </c>
      <c r="J78" s="26"/>
      <c r="K78" s="26"/>
      <c r="L78" s="26">
        <f t="shared" si="12"/>
        <v>0.31693440428380182</v>
      </c>
      <c r="M78" s="26"/>
      <c r="N78" s="48"/>
      <c r="O78" s="48"/>
      <c r="P78" s="48"/>
      <c r="Q78" s="48"/>
      <c r="R78" s="48"/>
      <c r="S78" s="48"/>
      <c r="T78" s="48"/>
      <c r="U78" s="48"/>
      <c r="V78" s="49"/>
      <c r="W78" s="49"/>
    </row>
    <row r="79" spans="1:23" x14ac:dyDescent="0.25">
      <c r="A79" s="26">
        <v>30</v>
      </c>
      <c r="B79" s="26"/>
      <c r="C79" s="26">
        <f t="shared" si="10"/>
        <v>0.33518639633747549</v>
      </c>
      <c r="D79" s="26"/>
      <c r="E79" s="26"/>
      <c r="F79" s="26">
        <f t="shared" si="9"/>
        <v>0.19914977109221715</v>
      </c>
      <c r="G79" s="26"/>
      <c r="H79" s="26"/>
      <c r="I79" s="26">
        <f t="shared" si="11"/>
        <v>0.31818181818181818</v>
      </c>
      <c r="J79" s="26"/>
      <c r="K79" s="26"/>
      <c r="L79" s="26">
        <f t="shared" si="12"/>
        <v>0.31818181818181818</v>
      </c>
      <c r="M79" s="26"/>
      <c r="N79" s="48"/>
      <c r="O79" s="48"/>
      <c r="P79" s="48"/>
      <c r="Q79" s="48"/>
      <c r="R79" s="48"/>
      <c r="S79" s="48"/>
      <c r="T79" s="48"/>
      <c r="U79" s="48"/>
      <c r="V79" s="49"/>
      <c r="W79" s="49"/>
    </row>
    <row r="80" spans="1:23" x14ac:dyDescent="0.25">
      <c r="A80" s="26">
        <v>31</v>
      </c>
      <c r="B80" s="26"/>
      <c r="C80" s="26">
        <f t="shared" si="10"/>
        <v>0.33642369991474852</v>
      </c>
      <c r="D80" s="26"/>
      <c r="E80" s="26"/>
      <c r="F80" s="26">
        <f t="shared" si="9"/>
        <v>0.20002131287297528</v>
      </c>
      <c r="G80" s="26"/>
      <c r="H80" s="26"/>
      <c r="I80" s="26">
        <f t="shared" si="11"/>
        <v>0.31937340153452687</v>
      </c>
      <c r="J80" s="26"/>
      <c r="K80" s="26"/>
      <c r="L80" s="26">
        <f t="shared" si="12"/>
        <v>0.31937340153452687</v>
      </c>
      <c r="M80" s="26"/>
      <c r="N80" s="48"/>
      <c r="O80" s="48"/>
      <c r="P80" s="48"/>
      <c r="Q80" s="48"/>
      <c r="R80" s="48"/>
      <c r="S80" s="48"/>
      <c r="T80" s="48"/>
      <c r="U80" s="48"/>
      <c r="V80" s="49"/>
      <c r="W80" s="49"/>
    </row>
    <row r="81" spans="1:23" x14ac:dyDescent="0.25">
      <c r="A81" s="26">
        <v>32</v>
      </c>
      <c r="B81" s="26"/>
      <c r="C81" s="26">
        <f t="shared" si="10"/>
        <v>0.33760683760683763</v>
      </c>
      <c r="D81" s="26"/>
      <c r="E81" s="26"/>
      <c r="F81" s="26">
        <f t="shared" si="9"/>
        <v>0.20085470085470086</v>
      </c>
      <c r="G81" s="26"/>
      <c r="H81" s="26"/>
      <c r="I81" s="26">
        <f t="shared" si="11"/>
        <v>0.32051282051282054</v>
      </c>
      <c r="J81" s="26"/>
      <c r="K81" s="26"/>
      <c r="L81" s="26">
        <f t="shared" si="12"/>
        <v>0.32051282051282054</v>
      </c>
      <c r="M81" s="26"/>
      <c r="N81" s="48"/>
      <c r="O81" s="48"/>
      <c r="P81" s="48"/>
      <c r="Q81" s="48"/>
      <c r="R81" s="48"/>
      <c r="S81" s="48"/>
      <c r="T81" s="48"/>
      <c r="U81" s="48"/>
      <c r="V81" s="49"/>
      <c r="W81" s="49"/>
    </row>
    <row r="82" spans="1:23" x14ac:dyDescent="0.25">
      <c r="A82" s="26">
        <v>33</v>
      </c>
      <c r="B82" s="26"/>
      <c r="C82" s="26">
        <f t="shared" si="10"/>
        <v>0.33873929008567932</v>
      </c>
      <c r="D82" s="26"/>
      <c r="E82" s="26"/>
      <c r="F82" s="26">
        <f t="shared" si="9"/>
        <v>0.20165238678090577</v>
      </c>
      <c r="G82" s="26"/>
      <c r="H82" s="26"/>
      <c r="I82" s="26">
        <f t="shared" si="11"/>
        <v>0.32160342717258261</v>
      </c>
      <c r="J82" s="26"/>
      <c r="K82" s="26"/>
      <c r="L82" s="26">
        <f t="shared" si="12"/>
        <v>0.32160342717258261</v>
      </c>
      <c r="M82" s="26"/>
      <c r="N82" s="48"/>
      <c r="O82" s="48"/>
      <c r="P82" s="48"/>
      <c r="Q82" s="48"/>
      <c r="R82" s="48"/>
      <c r="S82" s="48"/>
      <c r="T82" s="48"/>
      <c r="U82" s="48"/>
      <c r="V82" s="49"/>
      <c r="W82" s="49"/>
    </row>
    <row r="83" spans="1:23" x14ac:dyDescent="0.25">
      <c r="A83" s="26">
        <v>34</v>
      </c>
      <c r="B83" s="26"/>
      <c r="C83" s="26">
        <f t="shared" si="10"/>
        <v>0.33982424605552225</v>
      </c>
      <c r="D83" s="26"/>
      <c r="E83" s="26"/>
      <c r="F83" s="26">
        <f t="shared" si="9"/>
        <v>0.20241661673656883</v>
      </c>
      <c r="G83" s="26"/>
      <c r="H83" s="26"/>
      <c r="I83" s="26">
        <f t="shared" si="11"/>
        <v>0.32264829239065307</v>
      </c>
      <c r="J83" s="26"/>
      <c r="K83" s="26"/>
      <c r="L83" s="26">
        <f t="shared" si="12"/>
        <v>0.32264829239065307</v>
      </c>
      <c r="M83" s="26"/>
      <c r="N83" s="48"/>
      <c r="O83" s="48"/>
      <c r="P83" s="48"/>
      <c r="Q83" s="48"/>
      <c r="R83" s="48"/>
      <c r="S83" s="48"/>
      <c r="T83" s="48"/>
      <c r="U83" s="48"/>
      <c r="V83" s="49"/>
      <c r="W83" s="49"/>
    </row>
    <row r="84" spans="1:23" x14ac:dyDescent="0.25">
      <c r="A84" s="26">
        <v>35</v>
      </c>
      <c r="B84" s="26"/>
      <c r="C84" s="26">
        <f t="shared" si="10"/>
        <v>0.34086463223787172</v>
      </c>
      <c r="D84" s="26"/>
      <c r="E84" s="26"/>
      <c r="F84" s="26">
        <f t="shared" si="9"/>
        <v>0.20314945226917061</v>
      </c>
      <c r="G84" s="26"/>
      <c r="H84" s="26"/>
      <c r="I84" s="26">
        <f t="shared" si="11"/>
        <v>0.32365023474178406</v>
      </c>
      <c r="J84" s="26"/>
      <c r="K84" s="26"/>
      <c r="L84" s="26">
        <f t="shared" si="12"/>
        <v>0.32365023474178406</v>
      </c>
      <c r="M84" s="26"/>
      <c r="N84" s="48"/>
      <c r="O84" s="48"/>
      <c r="P84" s="48"/>
      <c r="Q84" s="48"/>
      <c r="R84" s="48"/>
      <c r="S84" s="48"/>
      <c r="T84" s="48"/>
      <c r="U84" s="48"/>
      <c r="V84" s="49"/>
      <c r="W84" s="49"/>
    </row>
    <row r="85" spans="1:23" x14ac:dyDescent="0.25">
      <c r="A85" s="97">
        <v>36</v>
      </c>
      <c r="B85" s="97"/>
      <c r="C85" s="97">
        <f t="shared" si="10"/>
        <v>0.34186313973548016</v>
      </c>
      <c r="D85" s="97"/>
      <c r="E85" s="97"/>
      <c r="F85" s="97">
        <f t="shared" si="9"/>
        <v>0.20385278895917194</v>
      </c>
      <c r="G85" s="97"/>
      <c r="H85" s="97"/>
      <c r="I85" s="97">
        <f t="shared" si="11"/>
        <v>0.32461184588844161</v>
      </c>
      <c r="J85" s="97"/>
      <c r="K85" s="97"/>
      <c r="L85" s="97">
        <f t="shared" si="12"/>
        <v>0.32461184588844161</v>
      </c>
      <c r="M85" s="97"/>
      <c r="N85" s="102"/>
      <c r="O85" s="48"/>
      <c r="P85" s="48"/>
      <c r="Q85" s="48"/>
      <c r="R85" s="48"/>
      <c r="S85" s="48"/>
      <c r="T85" s="48"/>
      <c r="U85" s="48"/>
      <c r="V85" s="49"/>
      <c r="W85" s="49"/>
    </row>
    <row r="86" spans="1:23" x14ac:dyDescent="0.25">
      <c r="A86" s="26">
        <v>37</v>
      </c>
      <c r="B86" s="26"/>
      <c r="C86" s="26">
        <f t="shared" si="10"/>
        <v>0.34282224727546035</v>
      </c>
      <c r="D86" s="26"/>
      <c r="E86" s="26"/>
      <c r="F86" s="26">
        <f t="shared" si="9"/>
        <v>0.20452837279218336</v>
      </c>
      <c r="G86" s="26"/>
      <c r="H86" s="26"/>
      <c r="I86" s="26">
        <f t="shared" si="11"/>
        <v>0.32553551296505068</v>
      </c>
      <c r="J86" s="26"/>
      <c r="K86" s="26"/>
      <c r="L86" s="26">
        <f t="shared" si="12"/>
        <v>0.32553551296505068</v>
      </c>
      <c r="M86" s="26"/>
      <c r="N86" s="48"/>
      <c r="O86" s="48"/>
      <c r="P86" s="48"/>
      <c r="Q86" s="48"/>
      <c r="R86" s="48"/>
      <c r="S86" s="48"/>
      <c r="T86" s="48"/>
      <c r="U86" s="48"/>
      <c r="V86" s="49"/>
      <c r="W86" s="49"/>
    </row>
    <row r="87" spans="1:23" x14ac:dyDescent="0.25">
      <c r="A87" s="26">
        <v>38</v>
      </c>
      <c r="B87" s="26"/>
      <c r="C87" s="26">
        <f t="shared" si="10"/>
        <v>0.34374424175419199</v>
      </c>
      <c r="D87" s="26"/>
      <c r="E87" s="26"/>
      <c r="F87" s="26">
        <f t="shared" si="9"/>
        <v>0.20517781463055093</v>
      </c>
      <c r="G87" s="26"/>
      <c r="H87" s="26"/>
      <c r="I87" s="26">
        <f t="shared" si="11"/>
        <v>0.32642343836373683</v>
      </c>
      <c r="J87" s="26"/>
      <c r="K87" s="26"/>
      <c r="L87" s="26">
        <f t="shared" si="12"/>
        <v>0.32642343836373683</v>
      </c>
      <c r="M87" s="26"/>
      <c r="N87" s="48"/>
      <c r="O87" s="48"/>
      <c r="P87" s="48"/>
      <c r="Q87" s="48"/>
      <c r="R87" s="48"/>
      <c r="S87" s="48"/>
      <c r="T87" s="48"/>
      <c r="U87" s="48"/>
      <c r="V87" s="49"/>
      <c r="W87" s="49"/>
    </row>
    <row r="88" spans="1:23" x14ac:dyDescent="0.25">
      <c r="A88" s="26">
        <v>39</v>
      </c>
      <c r="B88" s="26"/>
      <c r="C88" s="26">
        <f t="shared" si="10"/>
        <v>0.34463123644251625</v>
      </c>
      <c r="D88" s="26"/>
      <c r="E88" s="26"/>
      <c r="F88" s="26">
        <f t="shared" si="9"/>
        <v>0.20580260303687634</v>
      </c>
      <c r="G88" s="26"/>
      <c r="H88" s="26"/>
      <c r="I88" s="26">
        <f t="shared" si="11"/>
        <v>0.32727765726681124</v>
      </c>
      <c r="J88" s="26"/>
      <c r="K88" s="26"/>
      <c r="L88" s="26">
        <f t="shared" si="12"/>
        <v>0.32727765726681124</v>
      </c>
      <c r="M88" s="26"/>
      <c r="N88" s="48"/>
      <c r="O88" s="48"/>
      <c r="P88" s="48"/>
      <c r="Q88" s="48"/>
      <c r="R88" s="48"/>
      <c r="S88" s="48"/>
      <c r="T88" s="48"/>
      <c r="U88" s="48"/>
      <c r="V88" s="49"/>
      <c r="W88" s="49"/>
    </row>
    <row r="89" spans="1:23" x14ac:dyDescent="0.25">
      <c r="A89" s="26">
        <v>40</v>
      </c>
      <c r="B89" s="26"/>
      <c r="C89" s="26">
        <f t="shared" si="10"/>
        <v>0.34548518715628879</v>
      </c>
      <c r="D89" s="26"/>
      <c r="E89" s="26"/>
      <c r="F89" s="26">
        <f t="shared" si="9"/>
        <v>0.20640411566436043</v>
      </c>
      <c r="G89" s="26"/>
      <c r="H89" s="26"/>
      <c r="I89" s="26">
        <f t="shared" si="11"/>
        <v>0.32810005321979774</v>
      </c>
      <c r="J89" s="26"/>
      <c r="K89" s="26"/>
      <c r="L89" s="26">
        <f t="shared" si="12"/>
        <v>0.32810005321979774</v>
      </c>
      <c r="M89" s="26"/>
      <c r="N89" s="48"/>
      <c r="O89" s="48"/>
      <c r="P89" s="48"/>
      <c r="Q89" s="48"/>
      <c r="R89" s="48"/>
      <c r="S89" s="48"/>
      <c r="T89" s="48"/>
      <c r="U89" s="48"/>
      <c r="V89" s="49"/>
      <c r="W89" s="49"/>
    </row>
    <row r="90" spans="1:23" x14ac:dyDescent="0.25">
      <c r="A90" s="26">
        <v>41</v>
      </c>
      <c r="B90" s="26"/>
      <c r="C90" s="26">
        <f t="shared" si="10"/>
        <v>0.3463079066527342</v>
      </c>
      <c r="D90" s="26"/>
      <c r="E90" s="26"/>
      <c r="F90" s="26">
        <f t="shared" si="9"/>
        <v>0.20698362939742246</v>
      </c>
      <c r="G90" s="26"/>
      <c r="H90" s="26"/>
      <c r="I90" s="26">
        <f>I48/S45</f>
        <v>0.32889237199582028</v>
      </c>
      <c r="J90" s="26"/>
      <c r="K90" s="26"/>
      <c r="L90" s="26">
        <f t="shared" si="12"/>
        <v>0.32889237199582028</v>
      </c>
      <c r="M90" s="26"/>
      <c r="N90" s="48"/>
      <c r="O90" s="48"/>
      <c r="P90" s="48"/>
      <c r="Q90" s="48"/>
      <c r="R90" s="48"/>
      <c r="S90" s="48"/>
      <c r="T90" s="48"/>
      <c r="U90" s="48"/>
      <c r="V90" s="49"/>
      <c r="W90" s="49"/>
    </row>
    <row r="91" spans="1:23" x14ac:dyDescent="0.25">
      <c r="A91" s="85" t="s">
        <v>101</v>
      </c>
      <c r="B91" s="62"/>
      <c r="C91" s="98"/>
      <c r="D91" s="87"/>
      <c r="E91" s="87"/>
      <c r="F91" s="87"/>
      <c r="G91" s="87"/>
      <c r="H91" s="87"/>
      <c r="I91" s="87"/>
      <c r="J91" s="87"/>
      <c r="K91" s="87"/>
      <c r="L91" s="87"/>
      <c r="M91" s="88"/>
      <c r="N91" s="48"/>
      <c r="O91" s="48"/>
      <c r="P91" s="48"/>
      <c r="Q91" s="48"/>
      <c r="R91" s="48"/>
      <c r="S91" s="48"/>
      <c r="T91" s="48"/>
      <c r="U91" s="48"/>
      <c r="V91" s="49"/>
      <c r="W91" s="49"/>
    </row>
    <row r="92" spans="1:23" x14ac:dyDescent="0.25">
      <c r="A92" s="26">
        <v>1</v>
      </c>
      <c r="B92" s="26"/>
      <c r="C92" s="26">
        <f>$C$6*C50</f>
        <v>812.94066147859928</v>
      </c>
      <c r="D92" s="26"/>
      <c r="E92" s="26"/>
      <c r="F92" s="26">
        <f t="shared" ref="F92:F132" si="13">$F$6*F50</f>
        <v>431.39850843060964</v>
      </c>
      <c r="G92" s="26"/>
      <c r="H92" s="26"/>
      <c r="I92" s="26">
        <f>$I$6*I50</f>
        <v>1151.0282101167315</v>
      </c>
      <c r="J92" s="26"/>
      <c r="K92" s="26"/>
      <c r="L92" s="26">
        <f>$L$6*L50</f>
        <v>1163.5972762645913</v>
      </c>
      <c r="M92" s="26"/>
      <c r="N92" s="48"/>
      <c r="O92" s="48"/>
      <c r="P92" s="48"/>
      <c r="Q92" s="48"/>
      <c r="R92" s="48"/>
      <c r="S92" s="48"/>
      <c r="T92" s="48"/>
      <c r="U92" s="48"/>
      <c r="V92" s="49"/>
      <c r="W92" s="49"/>
    </row>
    <row r="93" spans="1:23" x14ac:dyDescent="0.25">
      <c r="A93" s="26">
        <v>2</v>
      </c>
      <c r="B93" s="26"/>
      <c r="C93" s="26">
        <f t="shared" ref="C93:C132" si="14">$C$6*C51</f>
        <v>850.65664845173046</v>
      </c>
      <c r="D93" s="26"/>
      <c r="E93" s="26"/>
      <c r="F93" s="26">
        <f t="shared" si="13"/>
        <v>457.46296296296293</v>
      </c>
      <c r="G93" s="26"/>
      <c r="H93" s="26"/>
      <c r="I93" s="26">
        <f t="shared" ref="I93:I132" si="15">$I$6*I51</f>
        <v>1205.5874316939889</v>
      </c>
      <c r="J93" s="26"/>
      <c r="K93" s="26"/>
      <c r="L93" s="26">
        <f t="shared" ref="L93:L132" si="16">$L$6*L51</f>
        <v>1218.7522768670308</v>
      </c>
      <c r="M93" s="26"/>
      <c r="N93" s="48"/>
      <c r="O93" s="48"/>
      <c r="P93" s="48"/>
      <c r="Q93" s="48"/>
      <c r="R93" s="48"/>
      <c r="S93" s="48"/>
      <c r="T93" s="48"/>
      <c r="U93" s="48"/>
      <c r="V93" s="49"/>
      <c r="W93" s="49"/>
    </row>
    <row r="94" spans="1:23" x14ac:dyDescent="0.25">
      <c r="A94" s="26">
        <v>3</v>
      </c>
      <c r="B94" s="26"/>
      <c r="C94" s="26">
        <f t="shared" si="14"/>
        <v>883.85188356164372</v>
      </c>
      <c r="D94" s="26"/>
      <c r="E94" s="26"/>
      <c r="F94" s="26">
        <f t="shared" si="13"/>
        <v>480.40325342465752</v>
      </c>
      <c r="G94" s="26"/>
      <c r="H94" s="26"/>
      <c r="I94" s="26">
        <f t="shared" si="15"/>
        <v>1253.607020547945</v>
      </c>
      <c r="J94" s="26"/>
      <c r="K94" s="26"/>
      <c r="L94" s="26">
        <f t="shared" si="16"/>
        <v>1267.2962328767123</v>
      </c>
      <c r="M94" s="26"/>
      <c r="N94" s="48"/>
      <c r="O94" s="48"/>
      <c r="P94" s="48"/>
      <c r="Q94" s="48"/>
      <c r="R94" s="48"/>
      <c r="S94" s="48"/>
      <c r="T94" s="48"/>
      <c r="U94" s="48"/>
      <c r="V94" s="49"/>
      <c r="W94" s="49"/>
    </row>
    <row r="95" spans="1:23" x14ac:dyDescent="0.25">
      <c r="A95" s="26">
        <v>4</v>
      </c>
      <c r="B95" s="26"/>
      <c r="C95" s="26">
        <f t="shared" si="14"/>
        <v>913.29321486268168</v>
      </c>
      <c r="D95" s="26"/>
      <c r="E95" s="26"/>
      <c r="F95" s="26">
        <f t="shared" si="13"/>
        <v>500.74932687129774</v>
      </c>
      <c r="G95" s="26"/>
      <c r="H95" s="26"/>
      <c r="I95" s="26">
        <f t="shared" si="15"/>
        <v>1296.1962843295639</v>
      </c>
      <c r="J95" s="26"/>
      <c r="K95" s="26"/>
      <c r="L95" s="26">
        <f t="shared" si="16"/>
        <v>1310.35056542811</v>
      </c>
      <c r="M95" s="26"/>
      <c r="N95" s="48"/>
      <c r="O95" s="48"/>
      <c r="P95" s="48"/>
      <c r="Q95" s="48"/>
      <c r="R95" s="48"/>
      <c r="S95" s="48"/>
      <c r="T95" s="48"/>
      <c r="U95" s="48"/>
      <c r="V95" s="49"/>
      <c r="W95" s="49"/>
    </row>
    <row r="96" spans="1:23" x14ac:dyDescent="0.25">
      <c r="A96" s="26">
        <v>5</v>
      </c>
      <c r="B96" s="26"/>
      <c r="C96" s="26">
        <f t="shared" si="14"/>
        <v>939.58333333333348</v>
      </c>
      <c r="D96" s="26"/>
      <c r="E96" s="26"/>
      <c r="F96" s="26">
        <f t="shared" si="13"/>
        <v>518.91768603465857</v>
      </c>
      <c r="G96" s="26"/>
      <c r="H96" s="26"/>
      <c r="I96" s="26">
        <f t="shared" si="15"/>
        <v>1334.2270642201836</v>
      </c>
      <c r="J96" s="26"/>
      <c r="K96" s="26"/>
      <c r="L96" s="26">
        <f t="shared" si="16"/>
        <v>1348.7966360856269</v>
      </c>
      <c r="M96" s="26"/>
      <c r="N96" s="48"/>
      <c r="O96" s="48"/>
      <c r="P96" s="48"/>
      <c r="Q96" s="48"/>
      <c r="R96" s="48"/>
      <c r="S96" s="48"/>
      <c r="T96" s="48"/>
      <c r="U96" s="48"/>
      <c r="V96" s="49"/>
      <c r="W96" s="49"/>
    </row>
    <row r="97" spans="1:23" x14ac:dyDescent="0.25">
      <c r="A97" s="26">
        <v>6</v>
      </c>
      <c r="B97" s="26"/>
      <c r="C97" s="26">
        <f t="shared" si="14"/>
        <v>963.20246734397688</v>
      </c>
      <c r="D97" s="26"/>
      <c r="E97" s="26"/>
      <c r="F97" s="26">
        <f t="shared" si="13"/>
        <v>535.24020319303338</v>
      </c>
      <c r="G97" s="26"/>
      <c r="H97" s="26"/>
      <c r="I97" s="26">
        <f t="shared" si="15"/>
        <v>1368.3940493468795</v>
      </c>
      <c r="J97" s="26"/>
      <c r="K97" s="26"/>
      <c r="L97" s="26">
        <f t="shared" si="16"/>
        <v>1383.3367198838896</v>
      </c>
      <c r="M97" s="26"/>
      <c r="N97" s="48"/>
      <c r="O97" s="48"/>
      <c r="P97" s="48"/>
      <c r="Q97" s="48"/>
      <c r="R97" s="48"/>
      <c r="S97" s="48"/>
      <c r="T97" s="48"/>
      <c r="U97" s="48"/>
      <c r="V97" s="49"/>
      <c r="W97" s="49"/>
    </row>
    <row r="98" spans="1:23" x14ac:dyDescent="0.25">
      <c r="A98" s="26">
        <v>7</v>
      </c>
      <c r="B98" s="26"/>
      <c r="C98" s="26">
        <f t="shared" si="14"/>
        <v>984.53798342541427</v>
      </c>
      <c r="D98" s="26"/>
      <c r="E98" s="26"/>
      <c r="F98" s="26">
        <f t="shared" si="13"/>
        <v>549.984576427256</v>
      </c>
      <c r="G98" s="26"/>
      <c r="H98" s="26"/>
      <c r="I98" s="26">
        <f t="shared" si="15"/>
        <v>1399.2575966850827</v>
      </c>
      <c r="J98" s="26"/>
      <c r="K98" s="26"/>
      <c r="L98" s="26">
        <f t="shared" si="16"/>
        <v>1414.5372928176794</v>
      </c>
      <c r="M98" s="26"/>
      <c r="N98" s="48"/>
      <c r="O98" s="48"/>
      <c r="P98" s="48"/>
      <c r="Q98" s="48"/>
      <c r="R98" s="48"/>
      <c r="S98" s="48"/>
      <c r="T98" s="48"/>
      <c r="U98" s="48"/>
      <c r="V98" s="49"/>
      <c r="W98" s="49"/>
    </row>
    <row r="99" spans="1:23" x14ac:dyDescent="0.25">
      <c r="A99" s="26">
        <v>8</v>
      </c>
      <c r="B99" s="26"/>
      <c r="C99" s="26">
        <f t="shared" si="14"/>
        <v>1003.9057971014491</v>
      </c>
      <c r="D99" s="26"/>
      <c r="E99" s="26"/>
      <c r="F99" s="26">
        <f t="shared" si="13"/>
        <v>563.36912604303916</v>
      </c>
      <c r="G99" s="26"/>
      <c r="H99" s="26"/>
      <c r="I99" s="26">
        <f t="shared" si="15"/>
        <v>1427.2747035573123</v>
      </c>
      <c r="J99" s="26"/>
      <c r="K99" s="26"/>
      <c r="L99" s="26">
        <f t="shared" si="16"/>
        <v>1442.8603425559947</v>
      </c>
      <c r="M99" s="26"/>
      <c r="N99" s="48"/>
      <c r="O99" s="48"/>
      <c r="P99" s="48"/>
      <c r="Q99" s="48"/>
      <c r="R99" s="48"/>
      <c r="S99" s="48"/>
      <c r="T99" s="48"/>
      <c r="U99" s="48"/>
      <c r="V99" s="49"/>
      <c r="W99" s="49"/>
    </row>
    <row r="100" spans="1:23" x14ac:dyDescent="0.25">
      <c r="A100" s="26">
        <v>9</v>
      </c>
      <c r="B100" s="26"/>
      <c r="C100" s="26">
        <f t="shared" si="14"/>
        <v>1021.5661209068011</v>
      </c>
      <c r="D100" s="26"/>
      <c r="E100" s="26"/>
      <c r="F100" s="26">
        <f t="shared" si="13"/>
        <v>575.57367758186399</v>
      </c>
      <c r="G100" s="26"/>
      <c r="H100" s="26"/>
      <c r="I100" s="26">
        <f t="shared" si="15"/>
        <v>1452.8217884130981</v>
      </c>
      <c r="J100" s="26"/>
      <c r="K100" s="26"/>
      <c r="L100" s="26">
        <f t="shared" si="16"/>
        <v>1468.6863979848865</v>
      </c>
      <c r="M100" s="26"/>
      <c r="N100" s="48"/>
      <c r="O100" s="48"/>
      <c r="P100" s="48"/>
      <c r="Q100" s="48"/>
      <c r="R100" s="48"/>
      <c r="S100" s="48"/>
      <c r="T100" s="48"/>
      <c r="U100" s="48"/>
      <c r="V100" s="49"/>
      <c r="W100" s="49"/>
    </row>
    <row r="101" spans="1:23" x14ac:dyDescent="0.25">
      <c r="A101" s="26">
        <v>10</v>
      </c>
      <c r="B101" s="26"/>
      <c r="C101" s="26">
        <f t="shared" si="14"/>
        <v>1037.7352231604343</v>
      </c>
      <c r="D101" s="26"/>
      <c r="E101" s="26"/>
      <c r="F101" s="26">
        <f t="shared" si="13"/>
        <v>586.747687977483</v>
      </c>
      <c r="G101" s="26"/>
      <c r="H101" s="26"/>
      <c r="I101" s="26">
        <f t="shared" si="15"/>
        <v>1476.2117008443906</v>
      </c>
      <c r="J101" s="26"/>
      <c r="K101" s="26"/>
      <c r="L101" s="26">
        <f t="shared" si="16"/>
        <v>1492.331724969843</v>
      </c>
      <c r="M101" s="26"/>
      <c r="N101" s="48"/>
      <c r="O101" s="48"/>
      <c r="P101" s="48"/>
      <c r="Q101" s="48"/>
      <c r="R101" s="48"/>
      <c r="S101" s="48"/>
      <c r="T101" s="48"/>
      <c r="U101" s="48"/>
      <c r="V101" s="49"/>
      <c r="W101" s="49"/>
    </row>
    <row r="102" spans="1:23" x14ac:dyDescent="0.25">
      <c r="A102" s="24">
        <v>11</v>
      </c>
      <c r="B102" s="24"/>
      <c r="C102" s="24">
        <f t="shared" si="14"/>
        <v>1052.5943287037037</v>
      </c>
      <c r="D102" s="24"/>
      <c r="E102" s="24"/>
      <c r="F102" s="24">
        <f t="shared" si="13"/>
        <v>597.01639660493834</v>
      </c>
      <c r="G102" s="24"/>
      <c r="H102" s="24"/>
      <c r="I102" s="24">
        <f t="shared" si="15"/>
        <v>1497.7065972222222</v>
      </c>
      <c r="J102" s="24"/>
      <c r="K102" s="24"/>
      <c r="L102" s="24">
        <f t="shared" si="16"/>
        <v>1514.0613425925926</v>
      </c>
      <c r="M102" s="24"/>
      <c r="N102" s="48"/>
      <c r="O102" s="48"/>
      <c r="P102" s="48"/>
      <c r="Q102" s="48"/>
      <c r="R102" s="48"/>
      <c r="S102" s="48"/>
      <c r="T102" s="48"/>
      <c r="U102" s="48"/>
      <c r="V102" s="49"/>
      <c r="W102" s="49"/>
    </row>
    <row r="103" spans="1:23" x14ac:dyDescent="0.25">
      <c r="A103" s="26">
        <v>12</v>
      </c>
      <c r="B103" s="26"/>
      <c r="C103" s="26">
        <f t="shared" si="14"/>
        <v>1066.2964404894328</v>
      </c>
      <c r="D103" s="26"/>
      <c r="E103" s="26"/>
      <c r="F103" s="26">
        <f t="shared" si="13"/>
        <v>606.48553948832034</v>
      </c>
      <c r="G103" s="26"/>
      <c r="H103" s="26"/>
      <c r="I103" s="26">
        <f t="shared" si="15"/>
        <v>1517.5278086763069</v>
      </c>
      <c r="J103" s="26"/>
      <c r="K103" s="26"/>
      <c r="L103" s="26">
        <f t="shared" si="16"/>
        <v>1534.0989988876529</v>
      </c>
      <c r="M103" s="26"/>
      <c r="N103" s="48"/>
      <c r="O103" s="48"/>
      <c r="P103" s="48"/>
      <c r="Q103" s="48"/>
      <c r="R103" s="48"/>
      <c r="S103" s="48"/>
      <c r="T103" s="48"/>
      <c r="U103" s="48"/>
      <c r="V103" s="49"/>
      <c r="W103" s="49"/>
    </row>
    <row r="104" spans="1:23" x14ac:dyDescent="0.25">
      <c r="A104" s="26">
        <v>13</v>
      </c>
      <c r="B104" s="26"/>
      <c r="C104" s="26">
        <f t="shared" si="14"/>
        <v>1078.9716274089935</v>
      </c>
      <c r="D104" s="26"/>
      <c r="E104" s="26"/>
      <c r="F104" s="26">
        <f t="shared" si="13"/>
        <v>615.24500356887927</v>
      </c>
      <c r="G104" s="26"/>
      <c r="H104" s="26"/>
      <c r="I104" s="26">
        <f t="shared" si="15"/>
        <v>1535.8634903640257</v>
      </c>
      <c r="J104" s="26"/>
      <c r="K104" s="26"/>
      <c r="L104" s="26">
        <f t="shared" si="16"/>
        <v>1552.6349036402569</v>
      </c>
      <c r="M104" s="26"/>
      <c r="N104" s="48"/>
      <c r="O104" s="48"/>
      <c r="P104" s="48"/>
      <c r="Q104" s="48"/>
      <c r="R104" s="48"/>
      <c r="S104" s="48"/>
      <c r="T104" s="48"/>
      <c r="U104" s="48"/>
      <c r="V104" s="49"/>
      <c r="W104" s="49"/>
    </row>
    <row r="105" spans="1:23" x14ac:dyDescent="0.25">
      <c r="A105" s="26">
        <v>14</v>
      </c>
      <c r="B105" s="26"/>
      <c r="C105" s="26">
        <f t="shared" si="14"/>
        <v>1090.7311661506708</v>
      </c>
      <c r="D105" s="26"/>
      <c r="E105" s="26"/>
      <c r="F105" s="26">
        <f t="shared" si="13"/>
        <v>623.37168902648773</v>
      </c>
      <c r="G105" s="26"/>
      <c r="H105" s="26"/>
      <c r="I105" s="26">
        <f t="shared" si="15"/>
        <v>1552.8746130030959</v>
      </c>
      <c r="J105" s="26"/>
      <c r="K105" s="26"/>
      <c r="L105" s="26">
        <f t="shared" si="16"/>
        <v>1569.831785345717</v>
      </c>
      <c r="M105" s="26"/>
      <c r="N105" s="48"/>
      <c r="O105" s="48"/>
      <c r="P105" s="48"/>
      <c r="Q105" s="48"/>
      <c r="R105" s="48"/>
      <c r="S105" s="48"/>
      <c r="T105" s="48"/>
      <c r="U105" s="48"/>
      <c r="V105" s="49"/>
      <c r="W105" s="49"/>
    </row>
    <row r="106" spans="1:23" x14ac:dyDescent="0.25">
      <c r="A106" s="26">
        <v>15</v>
      </c>
      <c r="B106" s="26"/>
      <c r="C106" s="26">
        <f t="shared" si="14"/>
        <v>1101.6708167330678</v>
      </c>
      <c r="D106" s="26"/>
      <c r="E106" s="26"/>
      <c r="F106" s="26">
        <f t="shared" si="13"/>
        <v>630.9317729083665</v>
      </c>
      <c r="G106" s="26"/>
      <c r="H106" s="26"/>
      <c r="I106" s="26">
        <f t="shared" si="15"/>
        <v>1568.6997011952189</v>
      </c>
      <c r="J106" s="26"/>
      <c r="K106" s="26"/>
      <c r="L106" s="26">
        <f t="shared" si="16"/>
        <v>1585.8296812749002</v>
      </c>
      <c r="M106" s="26"/>
      <c r="N106" s="48"/>
      <c r="O106" s="48"/>
      <c r="P106" s="48"/>
      <c r="Q106" s="48"/>
      <c r="R106" s="48"/>
      <c r="S106" s="48"/>
      <c r="T106" s="48"/>
      <c r="U106" s="48"/>
      <c r="V106" s="49"/>
      <c r="W106" s="49"/>
    </row>
    <row r="107" spans="1:23" x14ac:dyDescent="0.25">
      <c r="A107" s="26">
        <v>16</v>
      </c>
      <c r="B107" s="26"/>
      <c r="C107" s="26">
        <f t="shared" si="14"/>
        <v>1111.8734359961502</v>
      </c>
      <c r="D107" s="26"/>
      <c r="E107" s="26"/>
      <c r="F107" s="26">
        <f t="shared" si="13"/>
        <v>637.98251523901172</v>
      </c>
      <c r="G107" s="26"/>
      <c r="H107" s="26"/>
      <c r="I107" s="26">
        <f t="shared" si="15"/>
        <v>1583.458614051973</v>
      </c>
      <c r="J107" s="26"/>
      <c r="K107" s="26"/>
      <c r="L107" s="26">
        <f t="shared" si="16"/>
        <v>1600.749759384023</v>
      </c>
      <c r="M107" s="26"/>
      <c r="N107" s="48"/>
      <c r="O107" s="48"/>
      <c r="P107" s="48"/>
      <c r="Q107" s="48"/>
      <c r="R107" s="48"/>
      <c r="S107" s="48"/>
      <c r="T107" s="48"/>
      <c r="U107" s="48"/>
      <c r="V107" s="49"/>
      <c r="W107" s="49"/>
    </row>
    <row r="108" spans="1:23" x14ac:dyDescent="0.25">
      <c r="A108" s="26">
        <v>17</v>
      </c>
      <c r="B108" s="26"/>
      <c r="C108" s="26">
        <f t="shared" si="14"/>
        <v>1121.4110800744877</v>
      </c>
      <c r="D108" s="26"/>
      <c r="E108" s="26"/>
      <c r="F108" s="26">
        <f t="shared" si="13"/>
        <v>644.57371198013664</v>
      </c>
      <c r="G108" s="26"/>
      <c r="H108" s="26"/>
      <c r="I108" s="26">
        <f t="shared" si="15"/>
        <v>1597.2555865921786</v>
      </c>
      <c r="J108" s="26"/>
      <c r="K108" s="26"/>
      <c r="L108" s="26">
        <f t="shared" si="16"/>
        <v>1614.6973929236499</v>
      </c>
      <c r="M108" s="26"/>
      <c r="N108" s="48"/>
      <c r="O108" s="48"/>
      <c r="P108" s="48"/>
      <c r="Q108" s="48"/>
      <c r="R108" s="48"/>
      <c r="S108" s="48"/>
      <c r="T108" s="48"/>
      <c r="U108" s="48"/>
      <c r="V108" s="49"/>
      <c r="W108" s="49"/>
    </row>
    <row r="109" spans="1:23" x14ac:dyDescent="0.25">
      <c r="A109" s="26">
        <v>18</v>
      </c>
      <c r="B109" s="26"/>
      <c r="C109" s="26">
        <f t="shared" si="14"/>
        <v>1130.3467087466186</v>
      </c>
      <c r="D109" s="26"/>
      <c r="E109" s="26"/>
      <c r="F109" s="26">
        <f t="shared" si="13"/>
        <v>650.74887285843113</v>
      </c>
      <c r="G109" s="26"/>
      <c r="H109" s="26"/>
      <c r="I109" s="26">
        <f t="shared" si="15"/>
        <v>1610.1816952209197</v>
      </c>
      <c r="J109" s="26"/>
      <c r="K109" s="26"/>
      <c r="L109" s="26">
        <f t="shared" si="16"/>
        <v>1627.7646528403966</v>
      </c>
      <c r="M109" s="26"/>
      <c r="N109" s="48"/>
      <c r="O109" s="48"/>
      <c r="P109" s="48"/>
      <c r="Q109" s="48"/>
      <c r="R109" s="48"/>
      <c r="S109" s="48"/>
      <c r="T109" s="48"/>
      <c r="U109" s="48"/>
      <c r="V109" s="49"/>
      <c r="W109" s="49"/>
    </row>
    <row r="110" spans="1:23" x14ac:dyDescent="0.25">
      <c r="A110" s="26">
        <v>19</v>
      </c>
      <c r="B110" s="26"/>
      <c r="C110" s="26">
        <f t="shared" si="14"/>
        <v>1138.7355769230769</v>
      </c>
      <c r="D110" s="26"/>
      <c r="E110" s="26"/>
      <c r="F110" s="26">
        <f t="shared" si="13"/>
        <v>656.54618298368302</v>
      </c>
      <c r="G110" s="26"/>
      <c r="H110" s="26"/>
      <c r="I110" s="26">
        <f t="shared" si="15"/>
        <v>1622.3168706293707</v>
      </c>
      <c r="J110" s="26"/>
      <c r="K110" s="26"/>
      <c r="L110" s="26">
        <f t="shared" si="16"/>
        <v>1640.0323426573427</v>
      </c>
      <c r="M110" s="26"/>
      <c r="N110" s="48"/>
      <c r="O110" s="48"/>
      <c r="P110" s="48"/>
      <c r="Q110" s="48"/>
      <c r="R110" s="48"/>
      <c r="S110" s="48"/>
      <c r="T110" s="48"/>
      <c r="U110" s="48"/>
      <c r="V110" s="49"/>
      <c r="W110" s="49"/>
    </row>
    <row r="111" spans="1:23" x14ac:dyDescent="0.25">
      <c r="A111" s="26">
        <v>20</v>
      </c>
      <c r="B111" s="26"/>
      <c r="C111" s="26">
        <f t="shared" si="14"/>
        <v>1146.6263782866836</v>
      </c>
      <c r="D111" s="26"/>
      <c r="E111" s="26"/>
      <c r="F111" s="26">
        <f t="shared" si="13"/>
        <v>661.99929318631609</v>
      </c>
      <c r="G111" s="26"/>
      <c r="H111" s="26"/>
      <c r="I111" s="26">
        <f t="shared" si="15"/>
        <v>1633.73155216285</v>
      </c>
      <c r="J111" s="26"/>
      <c r="K111" s="26"/>
      <c r="L111" s="26">
        <f t="shared" si="16"/>
        <v>1651.5716709075489</v>
      </c>
      <c r="M111" s="26"/>
      <c r="N111" s="48"/>
      <c r="O111" s="48"/>
      <c r="P111" s="48"/>
      <c r="Q111" s="48"/>
      <c r="R111" s="48"/>
      <c r="S111" s="48"/>
      <c r="T111" s="48"/>
      <c r="U111" s="48"/>
      <c r="V111" s="49"/>
      <c r="W111" s="49"/>
    </row>
    <row r="112" spans="1:23" x14ac:dyDescent="0.25">
      <c r="A112" s="26">
        <v>21</v>
      </c>
      <c r="B112" s="26"/>
      <c r="C112" s="26">
        <f t="shared" si="14"/>
        <v>1154.0621911037892</v>
      </c>
      <c r="D112" s="26"/>
      <c r="E112" s="26"/>
      <c r="F112" s="26">
        <f t="shared" si="13"/>
        <v>667.13797364085667</v>
      </c>
      <c r="G112" s="26"/>
      <c r="H112" s="26"/>
      <c r="I112" s="26">
        <f t="shared" si="15"/>
        <v>1644.4880560131794</v>
      </c>
      <c r="J112" s="26"/>
      <c r="K112" s="26"/>
      <c r="L112" s="26">
        <f t="shared" si="16"/>
        <v>1662.4456342668861</v>
      </c>
      <c r="M112" s="26"/>
      <c r="N112" s="48"/>
      <c r="O112" s="48"/>
      <c r="P112" s="48"/>
      <c r="Q112" s="48"/>
      <c r="R112" s="48"/>
      <c r="S112" s="48"/>
      <c r="T112" s="48"/>
      <c r="U112" s="48"/>
      <c r="V112" s="49"/>
      <c r="W112" s="49"/>
    </row>
    <row r="113" spans="1:23" x14ac:dyDescent="0.25">
      <c r="A113" s="26">
        <v>22</v>
      </c>
      <c r="B113" s="26"/>
      <c r="C113" s="26">
        <f t="shared" si="14"/>
        <v>1161.0812650120097</v>
      </c>
      <c r="D113" s="26"/>
      <c r="E113" s="26"/>
      <c r="F113" s="26">
        <f t="shared" si="13"/>
        <v>671.98865759274088</v>
      </c>
      <c r="G113" s="26"/>
      <c r="H113" s="26"/>
      <c r="I113" s="26">
        <f t="shared" si="15"/>
        <v>1654.6417133706964</v>
      </c>
      <c r="J113" s="26"/>
      <c r="K113" s="26"/>
      <c r="L113" s="26">
        <f t="shared" si="16"/>
        <v>1672.7101681345073</v>
      </c>
      <c r="M113" s="26"/>
      <c r="N113" s="48"/>
      <c r="O113" s="48"/>
      <c r="P113" s="48"/>
      <c r="Q113" s="48"/>
      <c r="R113" s="48"/>
      <c r="S113" s="48"/>
      <c r="T113" s="48"/>
      <c r="U113" s="48"/>
      <c r="V113" s="49"/>
      <c r="W113" s="49"/>
    </row>
    <row r="114" spans="1:23" x14ac:dyDescent="0.25">
      <c r="A114" s="26">
        <v>23</v>
      </c>
      <c r="B114" s="26"/>
      <c r="C114" s="26">
        <f t="shared" si="14"/>
        <v>1167.7176791277259</v>
      </c>
      <c r="D114" s="26"/>
      <c r="E114" s="26"/>
      <c r="F114" s="26">
        <f t="shared" si="13"/>
        <v>676.57489615784004</v>
      </c>
      <c r="G114" s="26"/>
      <c r="H114" s="26"/>
      <c r="I114" s="26">
        <f t="shared" si="15"/>
        <v>1664.2418224299065</v>
      </c>
      <c r="J114" s="26"/>
      <c r="K114" s="26"/>
      <c r="L114" s="26">
        <f t="shared" si="16"/>
        <v>1682.415109034268</v>
      </c>
      <c r="M114" s="26"/>
      <c r="N114" s="48"/>
      <c r="O114" s="48"/>
      <c r="P114" s="48"/>
      <c r="Q114" s="48"/>
      <c r="R114" s="48"/>
      <c r="S114" s="48"/>
      <c r="T114" s="48"/>
      <c r="U114" s="48"/>
      <c r="V114" s="49"/>
      <c r="W114" s="49"/>
    </row>
    <row r="115" spans="1:23" x14ac:dyDescent="0.25">
      <c r="A115" s="26">
        <v>24</v>
      </c>
      <c r="B115" s="26"/>
      <c r="C115" s="26">
        <f t="shared" si="14"/>
        <v>1174.0018953752842</v>
      </c>
      <c r="D115" s="26"/>
      <c r="E115" s="26"/>
      <c r="F115" s="26">
        <f t="shared" si="13"/>
        <v>680.91774071266116</v>
      </c>
      <c r="G115" s="26"/>
      <c r="H115" s="26"/>
      <c r="I115" s="26">
        <f t="shared" si="15"/>
        <v>1673.3324488248672</v>
      </c>
      <c r="J115" s="26"/>
      <c r="K115" s="26"/>
      <c r="L115" s="26">
        <f t="shared" si="16"/>
        <v>1691.6050037907505</v>
      </c>
      <c r="M115" s="26"/>
      <c r="N115" s="48"/>
      <c r="O115" s="48"/>
      <c r="P115" s="48"/>
      <c r="Q115" s="48"/>
      <c r="R115" s="48"/>
      <c r="S115" s="48"/>
      <c r="T115" s="48"/>
      <c r="U115" s="48"/>
      <c r="V115" s="49"/>
      <c r="W115" s="49"/>
    </row>
    <row r="116" spans="1:23" x14ac:dyDescent="0.25">
      <c r="A116" s="26">
        <v>25</v>
      </c>
      <c r="B116" s="26"/>
      <c r="C116" s="26">
        <f t="shared" si="14"/>
        <v>1179.9612259970456</v>
      </c>
      <c r="D116" s="26"/>
      <c r="E116" s="26"/>
      <c r="F116" s="26">
        <f t="shared" si="13"/>
        <v>685.03606597735109</v>
      </c>
      <c r="G116" s="26"/>
      <c r="H116" s="26"/>
      <c r="I116" s="26">
        <f t="shared" si="15"/>
        <v>1681.9531019202363</v>
      </c>
      <c r="J116" s="26"/>
      <c r="K116" s="26"/>
      <c r="L116" s="26">
        <f t="shared" si="16"/>
        <v>1700.3197932053176</v>
      </c>
      <c r="M116" s="26"/>
      <c r="N116" s="48"/>
      <c r="O116" s="48"/>
      <c r="P116" s="48"/>
      <c r="Q116" s="48"/>
      <c r="R116" s="48"/>
      <c r="S116" s="48"/>
      <c r="T116" s="48"/>
      <c r="U116" s="48"/>
      <c r="V116" s="49"/>
      <c r="W116" s="49"/>
    </row>
    <row r="117" spans="1:23" x14ac:dyDescent="0.25">
      <c r="A117" s="26">
        <v>26</v>
      </c>
      <c r="B117" s="26"/>
      <c r="C117" s="26">
        <f t="shared" si="14"/>
        <v>1185.6202303815696</v>
      </c>
      <c r="D117" s="26"/>
      <c r="E117" s="26"/>
      <c r="F117" s="26">
        <f t="shared" si="13"/>
        <v>688.94684425245987</v>
      </c>
      <c r="G117" s="26"/>
      <c r="H117" s="26"/>
      <c r="I117" s="26">
        <f t="shared" si="15"/>
        <v>1690.1393088552913</v>
      </c>
      <c r="J117" s="26"/>
      <c r="K117" s="26"/>
      <c r="L117" s="26">
        <f t="shared" si="16"/>
        <v>1708.5953923686104</v>
      </c>
      <c r="M117" s="26"/>
      <c r="N117" s="48"/>
      <c r="O117" s="48"/>
      <c r="P117" s="48"/>
      <c r="Q117" s="48"/>
      <c r="R117" s="48"/>
      <c r="S117" s="48"/>
      <c r="T117" s="48"/>
      <c r="U117" s="48"/>
      <c r="V117" s="49"/>
      <c r="W117" s="49"/>
    </row>
    <row r="118" spans="1:23" x14ac:dyDescent="0.25">
      <c r="A118" s="26">
        <v>27</v>
      </c>
      <c r="B118" s="26"/>
      <c r="C118" s="26">
        <f t="shared" si="14"/>
        <v>1191.0010533707864</v>
      </c>
      <c r="D118" s="26"/>
      <c r="E118" s="26"/>
      <c r="F118" s="26">
        <f t="shared" si="13"/>
        <v>692.66537921348311</v>
      </c>
      <c r="G118" s="26"/>
      <c r="H118" s="26"/>
      <c r="I118" s="26">
        <f t="shared" si="15"/>
        <v>1697.9231039325841</v>
      </c>
      <c r="J118" s="26"/>
      <c r="K118" s="26"/>
      <c r="L118" s="26">
        <f t="shared" si="16"/>
        <v>1716.4641853932583</v>
      </c>
      <c r="M118" s="26"/>
      <c r="N118" s="48"/>
      <c r="O118" s="48"/>
      <c r="P118" s="48"/>
      <c r="Q118" s="48"/>
      <c r="R118" s="48"/>
      <c r="S118" s="48"/>
      <c r="T118" s="48"/>
      <c r="U118" s="48"/>
      <c r="V118" s="49"/>
      <c r="W118" s="49"/>
    </row>
    <row r="119" spans="1:23" x14ac:dyDescent="0.25">
      <c r="A119" s="26">
        <v>28</v>
      </c>
      <c r="B119" s="26"/>
      <c r="C119" s="26">
        <f t="shared" si="14"/>
        <v>1196.1237148732009</v>
      </c>
      <c r="D119" s="26"/>
      <c r="E119" s="26"/>
      <c r="F119" s="26">
        <f t="shared" si="13"/>
        <v>696.20550605437518</v>
      </c>
      <c r="G119" s="26"/>
      <c r="H119" s="26"/>
      <c r="I119" s="26">
        <f t="shared" si="15"/>
        <v>1705.3334475668269</v>
      </c>
      <c r="J119" s="26"/>
      <c r="K119" s="26"/>
      <c r="L119" s="26">
        <f t="shared" si="16"/>
        <v>1723.9554489376287</v>
      </c>
      <c r="M119" s="26"/>
      <c r="N119" s="48"/>
      <c r="O119" s="48"/>
      <c r="P119" s="48"/>
      <c r="Q119" s="48"/>
      <c r="R119" s="48"/>
      <c r="S119" s="48"/>
      <c r="T119" s="48"/>
      <c r="U119" s="48"/>
      <c r="V119" s="49"/>
      <c r="W119" s="49"/>
    </row>
    <row r="120" spans="1:23" x14ac:dyDescent="0.25">
      <c r="A120" s="26">
        <v>29</v>
      </c>
      <c r="B120" s="26"/>
      <c r="C120" s="26">
        <f t="shared" si="14"/>
        <v>1201.0063587684072</v>
      </c>
      <c r="D120" s="26"/>
      <c r="E120" s="26"/>
      <c r="F120" s="26">
        <f t="shared" si="13"/>
        <v>699.5797634984383</v>
      </c>
      <c r="G120" s="26"/>
      <c r="H120" s="26"/>
      <c r="I120" s="26">
        <f t="shared" si="15"/>
        <v>1712.3965863453811</v>
      </c>
      <c r="J120" s="26"/>
      <c r="K120" s="26"/>
      <c r="L120" s="26">
        <f t="shared" si="16"/>
        <v>1731.0957161981255</v>
      </c>
      <c r="M120" s="26"/>
      <c r="N120" s="48"/>
      <c r="O120" s="48"/>
      <c r="P120" s="48"/>
      <c r="Q120" s="48"/>
      <c r="R120" s="48"/>
      <c r="S120" s="48"/>
      <c r="T120" s="48"/>
      <c r="U120" s="48"/>
      <c r="V120" s="49"/>
      <c r="W120" s="49"/>
    </row>
    <row r="121" spans="1:23" x14ac:dyDescent="0.25">
      <c r="A121" s="26">
        <v>30</v>
      </c>
      <c r="B121" s="26"/>
      <c r="C121" s="26">
        <f t="shared" si="14"/>
        <v>1205.6654676258993</v>
      </c>
      <c r="D121" s="26"/>
      <c r="E121" s="26"/>
      <c r="F121" s="26">
        <f t="shared" si="13"/>
        <v>702.79954218443436</v>
      </c>
      <c r="G121" s="26"/>
      <c r="H121" s="26"/>
      <c r="I121" s="26">
        <f t="shared" si="15"/>
        <v>1719.1363636363635</v>
      </c>
      <c r="J121" s="26"/>
      <c r="K121" s="26"/>
      <c r="L121" s="26">
        <f t="shared" si="16"/>
        <v>1737.909090909091</v>
      </c>
      <c r="M121" s="26"/>
      <c r="N121" s="48"/>
      <c r="O121" s="48"/>
      <c r="P121" s="48"/>
      <c r="Q121" s="48"/>
      <c r="R121" s="48"/>
      <c r="S121" s="48"/>
      <c r="T121" s="48"/>
      <c r="U121" s="48"/>
      <c r="V121" s="49"/>
      <c r="W121" s="49"/>
    </row>
    <row r="122" spans="1:23" x14ac:dyDescent="0.25">
      <c r="A122" s="26">
        <v>31</v>
      </c>
      <c r="B122" s="26"/>
      <c r="C122" s="26">
        <f t="shared" si="14"/>
        <v>1210.1160485933503</v>
      </c>
      <c r="D122" s="26"/>
      <c r="E122" s="26"/>
      <c r="F122" s="26">
        <f t="shared" si="13"/>
        <v>705.8752131287298</v>
      </c>
      <c r="G122" s="26"/>
      <c r="H122" s="26"/>
      <c r="I122" s="26">
        <f t="shared" si="15"/>
        <v>1725.5744884910487</v>
      </c>
      <c r="J122" s="26"/>
      <c r="K122" s="26"/>
      <c r="L122" s="26">
        <f t="shared" si="16"/>
        <v>1744.4175191815857</v>
      </c>
      <c r="M122" s="26"/>
      <c r="N122" s="48"/>
      <c r="O122" s="48"/>
      <c r="P122" s="48"/>
      <c r="Q122" s="48"/>
      <c r="R122" s="48"/>
      <c r="S122" s="48"/>
      <c r="T122" s="48"/>
      <c r="U122" s="48"/>
      <c r="V122" s="49"/>
      <c r="W122" s="49"/>
    </row>
    <row r="123" spans="1:23" x14ac:dyDescent="0.25">
      <c r="A123" s="26">
        <v>32</v>
      </c>
      <c r="B123" s="26"/>
      <c r="C123" s="26">
        <f t="shared" si="14"/>
        <v>1214.3717948717949</v>
      </c>
      <c r="D123" s="26"/>
      <c r="E123" s="26"/>
      <c r="F123" s="26">
        <f t="shared" si="13"/>
        <v>708.81623931623938</v>
      </c>
      <c r="G123" s="26"/>
      <c r="H123" s="26"/>
      <c r="I123" s="26">
        <f t="shared" si="15"/>
        <v>1731.7307692307693</v>
      </c>
      <c r="J123" s="26"/>
      <c r="K123" s="26"/>
      <c r="L123" s="26">
        <f t="shared" si="16"/>
        <v>1750.6410256410259</v>
      </c>
      <c r="M123" s="26"/>
      <c r="N123" s="48"/>
      <c r="O123" s="48"/>
      <c r="P123" s="48"/>
      <c r="Q123" s="48"/>
      <c r="R123" s="48"/>
      <c r="S123" s="48"/>
      <c r="T123" s="48"/>
      <c r="U123" s="48"/>
      <c r="V123" s="49"/>
      <c r="W123" s="49"/>
    </row>
    <row r="124" spans="1:23" x14ac:dyDescent="0.25">
      <c r="A124" s="26">
        <v>33</v>
      </c>
      <c r="B124" s="26"/>
      <c r="C124" s="26">
        <f t="shared" si="14"/>
        <v>1218.4452264381885</v>
      </c>
      <c r="D124" s="26"/>
      <c r="E124" s="26"/>
      <c r="F124" s="26">
        <f t="shared" si="13"/>
        <v>711.63127294981643</v>
      </c>
      <c r="G124" s="26"/>
      <c r="H124" s="26"/>
      <c r="I124" s="26">
        <f t="shared" si="15"/>
        <v>1737.6233170134637</v>
      </c>
      <c r="J124" s="26"/>
      <c r="K124" s="26"/>
      <c r="L124" s="26">
        <f t="shared" si="16"/>
        <v>1756.5979192166462</v>
      </c>
      <c r="M124" s="26"/>
      <c r="N124" s="48"/>
      <c r="O124" s="48"/>
      <c r="P124" s="48"/>
      <c r="Q124" s="48"/>
      <c r="R124" s="48"/>
      <c r="S124" s="48"/>
      <c r="T124" s="48"/>
      <c r="U124" s="48"/>
      <c r="V124" s="49"/>
      <c r="W124" s="49"/>
    </row>
    <row r="125" spans="1:23" x14ac:dyDescent="0.25">
      <c r="A125" s="26">
        <v>34</v>
      </c>
      <c r="B125" s="26"/>
      <c r="C125" s="26">
        <f t="shared" si="14"/>
        <v>1222.3478130617136</v>
      </c>
      <c r="D125" s="26"/>
      <c r="E125" s="26"/>
      <c r="F125" s="26">
        <f t="shared" si="13"/>
        <v>714.32824046335134</v>
      </c>
      <c r="G125" s="26"/>
      <c r="H125" s="26"/>
      <c r="I125" s="26">
        <f t="shared" si="15"/>
        <v>1743.2687237866985</v>
      </c>
      <c r="J125" s="26"/>
      <c r="K125" s="26"/>
      <c r="L125" s="26">
        <f t="shared" si="16"/>
        <v>1762.304973037747</v>
      </c>
      <c r="M125" s="26"/>
      <c r="N125" s="48"/>
      <c r="O125" s="48"/>
      <c r="P125" s="48"/>
      <c r="Q125" s="48"/>
      <c r="R125" s="48"/>
      <c r="S125" s="48"/>
      <c r="T125" s="48"/>
      <c r="U125" s="48"/>
      <c r="V125" s="49"/>
      <c r="W125" s="49"/>
    </row>
    <row r="126" spans="1:23" x14ac:dyDescent="0.25">
      <c r="A126" s="26">
        <v>35</v>
      </c>
      <c r="B126" s="26"/>
      <c r="C126" s="26">
        <f t="shared" si="14"/>
        <v>1226.0900821596247</v>
      </c>
      <c r="D126" s="26"/>
      <c r="E126" s="26"/>
      <c r="F126" s="26">
        <f t="shared" si="13"/>
        <v>716.91441705790305</v>
      </c>
      <c r="G126" s="26"/>
      <c r="H126" s="26"/>
      <c r="I126" s="26">
        <f t="shared" si="15"/>
        <v>1748.6822183098593</v>
      </c>
      <c r="J126" s="26"/>
      <c r="K126" s="26"/>
      <c r="L126" s="26">
        <f t="shared" si="16"/>
        <v>1767.7775821596244</v>
      </c>
      <c r="M126" s="26"/>
      <c r="N126" s="48"/>
      <c r="O126" s="48"/>
      <c r="P126" s="48"/>
      <c r="Q126" s="48"/>
      <c r="R126" s="48"/>
      <c r="S126" s="48"/>
      <c r="T126" s="48"/>
      <c r="U126" s="48"/>
      <c r="V126" s="49"/>
      <c r="W126" s="49"/>
    </row>
    <row r="127" spans="1:23" x14ac:dyDescent="0.25">
      <c r="A127" s="97">
        <v>36</v>
      </c>
      <c r="B127" s="97"/>
      <c r="C127" s="97">
        <f t="shared" si="14"/>
        <v>1229.6817136285222</v>
      </c>
      <c r="D127" s="97"/>
      <c r="E127" s="97"/>
      <c r="F127" s="97">
        <f t="shared" si="13"/>
        <v>719.39649223691777</v>
      </c>
      <c r="G127" s="97"/>
      <c r="H127" s="97"/>
      <c r="I127" s="97">
        <f t="shared" si="15"/>
        <v>1753.8778033352501</v>
      </c>
      <c r="J127" s="97"/>
      <c r="K127" s="97"/>
      <c r="L127" s="97">
        <f t="shared" si="16"/>
        <v>1773.029902242668</v>
      </c>
      <c r="M127" s="97"/>
      <c r="N127" s="48"/>
      <c r="O127" s="48"/>
      <c r="P127" s="48"/>
      <c r="Q127" s="48"/>
      <c r="R127" s="48"/>
      <c r="S127" s="48"/>
      <c r="T127" s="48"/>
      <c r="U127" s="48"/>
      <c r="V127" s="49"/>
      <c r="W127" s="49"/>
    </row>
    <row r="128" spans="1:23" x14ac:dyDescent="0.25">
      <c r="A128" s="26">
        <v>37</v>
      </c>
      <c r="B128" s="26"/>
      <c r="C128" s="26">
        <f t="shared" si="14"/>
        <v>1233.1316234498308</v>
      </c>
      <c r="D128" s="26"/>
      <c r="E128" s="26"/>
      <c r="F128" s="26">
        <f t="shared" si="13"/>
        <v>721.78062758361511</v>
      </c>
      <c r="G128" s="26"/>
      <c r="H128" s="26"/>
      <c r="I128" s="26">
        <f t="shared" si="15"/>
        <v>1758.8683765501687</v>
      </c>
      <c r="J128" s="26"/>
      <c r="K128" s="26"/>
      <c r="L128" s="26">
        <f t="shared" si="16"/>
        <v>1778.0749718151069</v>
      </c>
      <c r="M128" s="26"/>
      <c r="N128" s="48"/>
      <c r="O128" s="48"/>
      <c r="P128" s="48"/>
      <c r="Q128" s="48"/>
      <c r="R128" s="48"/>
      <c r="S128" s="48"/>
      <c r="T128" s="48"/>
      <c r="U128" s="48"/>
      <c r="V128" s="49"/>
      <c r="W128" s="49"/>
    </row>
    <row r="129" spans="1:23" x14ac:dyDescent="0.25">
      <c r="A129" s="26">
        <v>38</v>
      </c>
      <c r="B129" s="26"/>
      <c r="C129" s="26">
        <f t="shared" si="14"/>
        <v>1236.4480375898286</v>
      </c>
      <c r="D129" s="26"/>
      <c r="E129" s="26"/>
      <c r="F129" s="26">
        <f t="shared" si="13"/>
        <v>724.07250783121424</v>
      </c>
      <c r="G129" s="26"/>
      <c r="H129" s="26"/>
      <c r="I129" s="26">
        <f t="shared" si="15"/>
        <v>1763.6658374792701</v>
      </c>
      <c r="J129" s="26"/>
      <c r="K129" s="26"/>
      <c r="L129" s="26">
        <f t="shared" si="16"/>
        <v>1782.9248203427305</v>
      </c>
      <c r="M129" s="26"/>
      <c r="N129" s="48"/>
      <c r="O129" s="48"/>
      <c r="P129" s="48"/>
      <c r="Q129" s="48"/>
      <c r="R129" s="48"/>
      <c r="S129" s="48"/>
      <c r="T129" s="48"/>
      <c r="U129" s="48"/>
      <c r="V129" s="49"/>
      <c r="W129" s="49"/>
    </row>
    <row r="130" spans="1:23" x14ac:dyDescent="0.25">
      <c r="A130" s="26">
        <v>39</v>
      </c>
      <c r="B130" s="26"/>
      <c r="C130" s="26">
        <f t="shared" si="14"/>
        <v>1239.6385574837309</v>
      </c>
      <c r="D130" s="26"/>
      <c r="E130" s="26"/>
      <c r="F130" s="26">
        <f t="shared" si="13"/>
        <v>726.27738611713664</v>
      </c>
      <c r="G130" s="26"/>
      <c r="H130" s="26"/>
      <c r="I130" s="26">
        <f t="shared" si="15"/>
        <v>1768.2811822125811</v>
      </c>
      <c r="J130" s="26"/>
      <c r="K130" s="26"/>
      <c r="L130" s="26">
        <f t="shared" si="16"/>
        <v>1787.5905639913231</v>
      </c>
      <c r="M130" s="26"/>
      <c r="N130" s="48"/>
      <c r="O130" s="48"/>
      <c r="P130" s="48"/>
      <c r="Q130" s="48"/>
      <c r="R130" s="48"/>
      <c r="S130" s="48"/>
      <c r="T130" s="48"/>
      <c r="U130" s="48"/>
      <c r="V130" s="49"/>
      <c r="W130" s="49"/>
    </row>
    <row r="131" spans="1:23" x14ac:dyDescent="0.25">
      <c r="A131" s="26">
        <v>40</v>
      </c>
      <c r="B131" s="26"/>
      <c r="C131" s="26">
        <f t="shared" si="14"/>
        <v>1242.7102182011708</v>
      </c>
      <c r="D131" s="26"/>
      <c r="E131" s="26"/>
      <c r="F131" s="26">
        <f t="shared" si="13"/>
        <v>728.40012417952789</v>
      </c>
      <c r="G131" s="26"/>
      <c r="H131" s="26"/>
      <c r="I131" s="26">
        <f t="shared" si="15"/>
        <v>1772.7245875465671</v>
      </c>
      <c r="J131" s="26"/>
      <c r="K131" s="26"/>
      <c r="L131" s="26">
        <f t="shared" si="16"/>
        <v>1792.0824906865353</v>
      </c>
      <c r="M131" s="26"/>
      <c r="N131" s="48"/>
      <c r="O131" s="48"/>
      <c r="P131" s="48"/>
      <c r="Q131" s="48"/>
      <c r="R131" s="48"/>
      <c r="S131" s="48"/>
      <c r="T131" s="48"/>
      <c r="U131" s="48"/>
      <c r="V131" s="49"/>
      <c r="W131" s="49"/>
    </row>
    <row r="132" spans="1:23" x14ac:dyDescent="0.25">
      <c r="A132" s="26">
        <v>41</v>
      </c>
      <c r="B132" s="26"/>
      <c r="C132" s="26">
        <f t="shared" si="14"/>
        <v>1245.6695402298849</v>
      </c>
      <c r="D132" s="26"/>
      <c r="E132" s="26"/>
      <c r="F132" s="26">
        <f t="shared" si="13"/>
        <v>730.44522814350387</v>
      </c>
      <c r="G132" s="26"/>
      <c r="H132" s="26"/>
      <c r="I132" s="26">
        <f t="shared" si="15"/>
        <v>1777.005485893417</v>
      </c>
      <c r="J132" s="26"/>
      <c r="K132" s="26"/>
      <c r="L132" s="26">
        <f t="shared" si="16"/>
        <v>1796.4101358411704</v>
      </c>
      <c r="M132" s="26"/>
      <c r="N132" s="48"/>
      <c r="O132" s="48"/>
      <c r="P132" s="48"/>
      <c r="Q132" s="48"/>
      <c r="R132" s="48"/>
      <c r="S132" s="48"/>
      <c r="T132" s="48"/>
      <c r="U132" s="48"/>
      <c r="V132" s="49"/>
      <c r="W132" s="49"/>
    </row>
    <row r="133" spans="1:23" x14ac:dyDescent="0.25">
      <c r="A133" s="85" t="s">
        <v>102</v>
      </c>
      <c r="B133" s="70"/>
      <c r="C133" s="96"/>
      <c r="D133" s="72"/>
      <c r="E133" s="72"/>
      <c r="F133" s="72"/>
      <c r="G133" s="72"/>
      <c r="H133" s="72"/>
      <c r="I133" s="72"/>
      <c r="J133" s="72"/>
      <c r="K133" s="72"/>
      <c r="L133" s="72"/>
      <c r="M133" s="73"/>
      <c r="N133" s="48"/>
      <c r="O133" s="48"/>
      <c r="P133" s="48"/>
      <c r="Q133" s="48"/>
      <c r="R133" s="48"/>
      <c r="S133" s="48"/>
      <c r="T133" s="48"/>
      <c r="U133" s="48"/>
      <c r="V133" s="49"/>
      <c r="W133" s="49"/>
    </row>
    <row r="134" spans="1:23" x14ac:dyDescent="0.25">
      <c r="A134" s="26">
        <v>1</v>
      </c>
      <c r="B134" s="26"/>
      <c r="C134" s="26">
        <f>$C$5/C92</f>
        <v>1.0541974840343997</v>
      </c>
      <c r="D134" s="26"/>
      <c r="E134" s="26"/>
      <c r="F134" s="26">
        <f t="shared" ref="F134:F174" si="17">$F$5/F92</f>
        <v>1.2749232768579852</v>
      </c>
      <c r="G134" s="26"/>
      <c r="H134" s="26"/>
      <c r="I134" s="26">
        <f>$I$5/I92</f>
        <v>1.027776721371604</v>
      </c>
      <c r="J134" s="26"/>
      <c r="K134" s="26"/>
      <c r="L134" s="26">
        <f>$L$5/L92</f>
        <v>1.012377756487747</v>
      </c>
      <c r="M134" s="26"/>
      <c r="N134" s="48"/>
      <c r="O134" s="48"/>
      <c r="P134" s="48"/>
      <c r="Q134" s="48"/>
      <c r="R134" s="48"/>
      <c r="S134" s="48"/>
      <c r="T134" s="48"/>
      <c r="U134" s="48"/>
      <c r="V134" s="49"/>
      <c r="W134" s="49"/>
    </row>
    <row r="135" spans="1:23" x14ac:dyDescent="0.25">
      <c r="A135" s="26">
        <v>2</v>
      </c>
      <c r="B135" s="26"/>
      <c r="C135" s="26">
        <f t="shared" ref="C135:C174" si="18">$C$5/C93</f>
        <v>1.0074570057846666</v>
      </c>
      <c r="D135" s="26"/>
      <c r="E135" s="26"/>
      <c r="F135" s="26">
        <f t="shared" si="17"/>
        <v>1.2022831235072664</v>
      </c>
      <c r="G135" s="26"/>
      <c r="H135" s="26"/>
      <c r="I135" s="26">
        <f t="shared" ref="I135:I174" si="19">$I$5/I93</f>
        <v>0.98126437693344981</v>
      </c>
      <c r="J135" s="26"/>
      <c r="K135" s="26"/>
      <c r="L135" s="26">
        <f t="shared" ref="L135:L174" si="20">$L$5/L93</f>
        <v>0.96656229683378314</v>
      </c>
      <c r="M135" s="26"/>
      <c r="N135" s="48"/>
      <c r="O135" s="48"/>
      <c r="P135" s="48"/>
      <c r="Q135" s="48"/>
      <c r="R135" s="48"/>
      <c r="S135" s="48"/>
      <c r="T135" s="48"/>
      <c r="U135" s="48"/>
      <c r="V135" s="49"/>
      <c r="W135" s="49"/>
    </row>
    <row r="136" spans="1:23" x14ac:dyDescent="0.25">
      <c r="A136" s="26">
        <v>3</v>
      </c>
      <c r="B136" s="26"/>
      <c r="C136" s="26">
        <f t="shared" si="18"/>
        <v>0.9696194757729778</v>
      </c>
      <c r="D136" s="26"/>
      <c r="E136" s="26"/>
      <c r="F136" s="26">
        <f t="shared" si="17"/>
        <v>1.1448715138359433</v>
      </c>
      <c r="G136" s="26"/>
      <c r="H136" s="26"/>
      <c r="I136" s="26">
        <f t="shared" si="19"/>
        <v>0.94367691039486756</v>
      </c>
      <c r="J136" s="26"/>
      <c r="K136" s="26"/>
      <c r="L136" s="26">
        <f t="shared" si="20"/>
        <v>0.92953799548980476</v>
      </c>
      <c r="M136" s="26"/>
      <c r="N136" s="48"/>
      <c r="O136" s="48"/>
      <c r="P136" s="48"/>
      <c r="Q136" s="48"/>
      <c r="R136" s="48"/>
      <c r="S136" s="48"/>
      <c r="T136" s="48"/>
      <c r="U136" s="48"/>
      <c r="V136" s="49"/>
      <c r="W136" s="49"/>
    </row>
    <row r="137" spans="1:23" x14ac:dyDescent="0.25">
      <c r="A137" s="26">
        <v>4</v>
      </c>
      <c r="B137" s="26"/>
      <c r="C137" s="26">
        <f t="shared" si="18"/>
        <v>0.93836238576332176</v>
      </c>
      <c r="D137" s="26"/>
      <c r="E137" s="26"/>
      <c r="F137" s="26">
        <f t="shared" si="17"/>
        <v>1.0983539477455166</v>
      </c>
      <c r="G137" s="26"/>
      <c r="H137" s="26"/>
      <c r="I137" s="26">
        <f t="shared" si="19"/>
        <v>0.91267041442869679</v>
      </c>
      <c r="J137" s="26"/>
      <c r="K137" s="26"/>
      <c r="L137" s="26">
        <f t="shared" si="20"/>
        <v>0.89899606340470484</v>
      </c>
      <c r="M137" s="26"/>
      <c r="N137" s="48"/>
      <c r="O137" s="48"/>
      <c r="P137" s="48"/>
      <c r="Q137" s="48"/>
      <c r="R137" s="48"/>
      <c r="S137" s="48"/>
      <c r="T137" s="48"/>
      <c r="U137" s="48"/>
      <c r="V137" s="49"/>
      <c r="W137" s="49"/>
    </row>
    <row r="138" spans="1:23" x14ac:dyDescent="0.25">
      <c r="A138" s="26">
        <v>5</v>
      </c>
      <c r="B138" s="26"/>
      <c r="C138" s="26">
        <f t="shared" si="18"/>
        <v>0.91210643015521053</v>
      </c>
      <c r="D138" s="26"/>
      <c r="E138" s="26"/>
      <c r="F138" s="26">
        <f t="shared" si="17"/>
        <v>1.0598983515147824</v>
      </c>
      <c r="G138" s="26"/>
      <c r="H138" s="26"/>
      <c r="I138" s="26">
        <f t="shared" si="19"/>
        <v>0.886655676327049</v>
      </c>
      <c r="J138" s="26"/>
      <c r="K138" s="26"/>
      <c r="L138" s="26">
        <f t="shared" si="20"/>
        <v>0.87337109871411034</v>
      </c>
      <c r="M138" s="26"/>
      <c r="N138" s="48"/>
      <c r="O138" s="48"/>
      <c r="P138" s="48"/>
      <c r="Q138" s="48"/>
      <c r="R138" s="48"/>
      <c r="S138" s="48"/>
      <c r="T138" s="48"/>
      <c r="U138" s="48"/>
      <c r="V138" s="49"/>
      <c r="W138" s="49"/>
    </row>
    <row r="139" spans="1:23" x14ac:dyDescent="0.25">
      <c r="A139" s="26">
        <v>6</v>
      </c>
      <c r="B139" s="26"/>
      <c r="C139" s="26">
        <f t="shared" si="18"/>
        <v>0.88974024574830113</v>
      </c>
      <c r="D139" s="26"/>
      <c r="E139" s="26"/>
      <c r="F139" s="26">
        <f t="shared" si="17"/>
        <v>1.0275760242203695</v>
      </c>
      <c r="G139" s="26"/>
      <c r="H139" s="26"/>
      <c r="I139" s="26">
        <f t="shared" si="19"/>
        <v>0.86451705966175008</v>
      </c>
      <c r="J139" s="26"/>
      <c r="K139" s="26"/>
      <c r="L139" s="26">
        <f t="shared" si="20"/>
        <v>0.85156418033844683</v>
      </c>
      <c r="M139" s="26"/>
      <c r="N139" s="48"/>
      <c r="O139" s="48"/>
      <c r="P139" s="48"/>
      <c r="Q139" s="48"/>
      <c r="R139" s="48"/>
      <c r="S139" s="48"/>
      <c r="T139" s="48"/>
      <c r="U139" s="48"/>
      <c r="V139" s="49"/>
      <c r="W139" s="49"/>
    </row>
    <row r="140" spans="1:23" x14ac:dyDescent="0.25">
      <c r="A140" s="26">
        <v>7</v>
      </c>
      <c r="B140" s="26"/>
      <c r="C140" s="26">
        <f t="shared" si="18"/>
        <v>0.87045905229406906</v>
      </c>
      <c r="D140" s="26"/>
      <c r="E140" s="26"/>
      <c r="F140" s="26">
        <f t="shared" si="17"/>
        <v>1.0000280436459585</v>
      </c>
      <c r="G140" s="26"/>
      <c r="H140" s="26"/>
      <c r="I140" s="26">
        <f t="shared" si="19"/>
        <v>0.84544833117403917</v>
      </c>
      <c r="J140" s="26"/>
      <c r="K140" s="26"/>
      <c r="L140" s="26">
        <f t="shared" si="20"/>
        <v>0.83278115464420854</v>
      </c>
      <c r="M140" s="26"/>
      <c r="N140" s="48"/>
      <c r="O140" s="48"/>
      <c r="P140" s="48"/>
      <c r="Q140" s="48"/>
      <c r="R140" s="48"/>
      <c r="S140" s="48"/>
      <c r="T140" s="48"/>
      <c r="U140" s="48"/>
      <c r="V140" s="49"/>
      <c r="W140" s="49"/>
    </row>
    <row r="141" spans="1:23" x14ac:dyDescent="0.25">
      <c r="A141" s="26">
        <v>8</v>
      </c>
      <c r="B141" s="26"/>
      <c r="C141" s="26">
        <f t="shared" si="18"/>
        <v>0.8536657547694152</v>
      </c>
      <c r="D141" s="26"/>
      <c r="E141" s="26"/>
      <c r="F141" s="26">
        <f t="shared" si="17"/>
        <v>0.97626933137614325</v>
      </c>
      <c r="G141" s="26"/>
      <c r="H141" s="26"/>
      <c r="I141" s="26">
        <f t="shared" si="19"/>
        <v>0.82885235550767722</v>
      </c>
      <c r="J141" s="26"/>
      <c r="K141" s="26"/>
      <c r="L141" s="26">
        <f t="shared" si="20"/>
        <v>0.81643383303002104</v>
      </c>
      <c r="M141" s="26"/>
      <c r="N141" s="48"/>
      <c r="O141" s="48"/>
      <c r="P141" s="48"/>
      <c r="Q141" s="48"/>
      <c r="R141" s="48"/>
      <c r="S141" s="48"/>
      <c r="T141" s="48"/>
      <c r="U141" s="48"/>
      <c r="V141" s="49"/>
      <c r="W141" s="49"/>
    </row>
    <row r="142" spans="1:23" x14ac:dyDescent="0.25">
      <c r="A142" s="26">
        <v>9</v>
      </c>
      <c r="B142" s="26"/>
      <c r="C142" s="26">
        <f t="shared" si="18"/>
        <v>0.83890800845987068</v>
      </c>
      <c r="D142" s="26"/>
      <c r="E142" s="26"/>
      <c r="F142" s="26">
        <f t="shared" si="17"/>
        <v>0.9555683684332027</v>
      </c>
      <c r="G142" s="26"/>
      <c r="H142" s="26"/>
      <c r="I142" s="26">
        <f t="shared" si="19"/>
        <v>0.81427743542597775</v>
      </c>
      <c r="J142" s="26"/>
      <c r="K142" s="26"/>
      <c r="L142" s="26">
        <f t="shared" si="20"/>
        <v>0.80207728594496197</v>
      </c>
      <c r="M142" s="26"/>
      <c r="N142" s="48"/>
      <c r="O142" s="48"/>
      <c r="P142" s="48"/>
      <c r="Q142" s="48"/>
      <c r="R142" s="48"/>
      <c r="S142" s="48"/>
      <c r="T142" s="48"/>
      <c r="U142" s="48"/>
      <c r="V142" s="49"/>
      <c r="W142" s="49"/>
    </row>
    <row r="143" spans="1:23" x14ac:dyDescent="0.25">
      <c r="A143" s="26">
        <v>10</v>
      </c>
      <c r="B143" s="26"/>
      <c r="C143" s="26">
        <f t="shared" si="18"/>
        <v>0.82583686172856008</v>
      </c>
      <c r="D143" s="26"/>
      <c r="E143" s="26"/>
      <c r="F143" s="26">
        <f t="shared" si="17"/>
        <v>0.93737054490295113</v>
      </c>
      <c r="G143" s="26"/>
      <c r="H143" s="26"/>
      <c r="I143" s="26">
        <f t="shared" si="19"/>
        <v>0.80137557460310471</v>
      </c>
      <c r="J143" s="26"/>
      <c r="K143" s="26"/>
      <c r="L143" s="26">
        <f t="shared" si="20"/>
        <v>0.78936873101977711</v>
      </c>
      <c r="M143" s="26"/>
      <c r="N143" s="48"/>
      <c r="O143" s="48"/>
      <c r="P143" s="48"/>
      <c r="Q143" s="48"/>
      <c r="R143" s="48"/>
      <c r="S143" s="48"/>
      <c r="T143" s="48"/>
      <c r="U143" s="48"/>
      <c r="V143" s="49"/>
      <c r="W143" s="49"/>
    </row>
    <row r="144" spans="1:23" x14ac:dyDescent="0.25">
      <c r="A144" s="24">
        <v>11</v>
      </c>
      <c r="B144" s="24"/>
      <c r="C144" s="24">
        <f t="shared" si="18"/>
        <v>0.81417881194117492</v>
      </c>
      <c r="D144" s="24"/>
      <c r="E144" s="24"/>
      <c r="F144" s="24">
        <f t="shared" si="17"/>
        <v>0.92124772975699298</v>
      </c>
      <c r="G144" s="24"/>
      <c r="H144" s="24"/>
      <c r="I144" s="24">
        <f t="shared" si="19"/>
        <v>0.78987433332676471</v>
      </c>
      <c r="J144" s="24"/>
      <c r="K144" s="24"/>
      <c r="L144" s="24">
        <f t="shared" si="20"/>
        <v>0.77803981044972703</v>
      </c>
      <c r="M144" s="24"/>
      <c r="N144" s="48"/>
      <c r="O144" s="48"/>
      <c r="P144" s="48"/>
      <c r="Q144" s="48"/>
      <c r="R144" s="48"/>
      <c r="S144" s="48"/>
      <c r="T144" s="48"/>
      <c r="U144" s="48"/>
      <c r="V144" s="49"/>
      <c r="W144" s="49"/>
    </row>
    <row r="145" spans="1:23" x14ac:dyDescent="0.25">
      <c r="A145" s="26">
        <v>12</v>
      </c>
      <c r="B145" s="26"/>
      <c r="C145" s="26">
        <f t="shared" si="18"/>
        <v>0.8037164595678804</v>
      </c>
      <c r="D145" s="26"/>
      <c r="E145" s="26"/>
      <c r="F145" s="26">
        <f t="shared" si="17"/>
        <v>0.90686416112084711</v>
      </c>
      <c r="G145" s="26"/>
      <c r="H145" s="26"/>
      <c r="I145" s="26">
        <f t="shared" si="19"/>
        <v>0.7795573782808598</v>
      </c>
      <c r="J145" s="26"/>
      <c r="K145" s="26"/>
      <c r="L145" s="26">
        <f t="shared" si="20"/>
        <v>0.76787743219580107</v>
      </c>
      <c r="M145" s="26"/>
      <c r="N145" s="48"/>
      <c r="O145" s="48"/>
      <c r="P145" s="48"/>
      <c r="Q145" s="48"/>
      <c r="R145" s="48"/>
      <c r="S145" s="48"/>
      <c r="T145" s="48"/>
      <c r="U145" s="48"/>
      <c r="V145" s="49"/>
      <c r="W145" s="49"/>
    </row>
    <row r="146" spans="1:23" x14ac:dyDescent="0.25">
      <c r="A146" s="26">
        <v>13</v>
      </c>
      <c r="B146" s="26"/>
      <c r="C146" s="26">
        <f t="shared" si="18"/>
        <v>0.79427482449929776</v>
      </c>
      <c r="D146" s="26"/>
      <c r="E146" s="26"/>
      <c r="F146" s="26">
        <f t="shared" si="17"/>
        <v>0.89395281035943464</v>
      </c>
      <c r="G146" s="26"/>
      <c r="H146" s="26"/>
      <c r="I146" s="26">
        <f t="shared" si="19"/>
        <v>0.77025074651628644</v>
      </c>
      <c r="J146" s="26"/>
      <c r="K146" s="26"/>
      <c r="L146" s="26">
        <f t="shared" si="20"/>
        <v>0.7587102397595854</v>
      </c>
      <c r="M146" s="26"/>
      <c r="N146" s="48"/>
      <c r="O146" s="48"/>
      <c r="P146" s="48"/>
      <c r="Q146" s="48"/>
      <c r="R146" s="48"/>
      <c r="S146" s="48"/>
      <c r="T146" s="48"/>
      <c r="U146" s="48"/>
      <c r="V146" s="49"/>
      <c r="W146" s="49"/>
    </row>
    <row r="147" spans="1:23" x14ac:dyDescent="0.25">
      <c r="A147" s="26">
        <v>14</v>
      </c>
      <c r="B147" s="26"/>
      <c r="C147" s="26">
        <f t="shared" si="18"/>
        <v>0.78571148106500166</v>
      </c>
      <c r="D147" s="26"/>
      <c r="E147" s="26"/>
      <c r="F147" s="26">
        <f t="shared" si="17"/>
        <v>0.88229865051928902</v>
      </c>
      <c r="G147" s="26"/>
      <c r="H147" s="26"/>
      <c r="I147" s="26">
        <f t="shared" si="19"/>
        <v>0.76181295649634106</v>
      </c>
      <c r="J147" s="26"/>
      <c r="K147" s="26"/>
      <c r="L147" s="26">
        <f t="shared" si="20"/>
        <v>0.75039887139281891</v>
      </c>
      <c r="M147" s="26"/>
      <c r="N147" s="48"/>
      <c r="O147" s="48"/>
      <c r="P147" s="48"/>
      <c r="Q147" s="48"/>
      <c r="R147" s="48"/>
      <c r="S147" s="48"/>
      <c r="T147" s="48"/>
      <c r="U147" s="48"/>
      <c r="V147" s="49"/>
      <c r="W147" s="49"/>
    </row>
    <row r="148" spans="1:23" x14ac:dyDescent="0.25">
      <c r="A148" s="26">
        <v>15</v>
      </c>
      <c r="B148" s="26"/>
      <c r="C148" s="26">
        <f t="shared" si="18"/>
        <v>0.77790932371375421</v>
      </c>
      <c r="D148" s="26"/>
      <c r="E148" s="26"/>
      <c r="F148" s="26">
        <f t="shared" si="17"/>
        <v>0.87172658537182179</v>
      </c>
      <c r="G148" s="26"/>
      <c r="H148" s="26"/>
      <c r="I148" s="26">
        <f t="shared" si="19"/>
        <v>0.75412776524318337</v>
      </c>
      <c r="J148" s="26"/>
      <c r="K148" s="26"/>
      <c r="L148" s="26">
        <f t="shared" si="20"/>
        <v>0.74282882576202469</v>
      </c>
      <c r="M148" s="26"/>
      <c r="N148" s="48"/>
      <c r="O148" s="48"/>
      <c r="P148" s="48"/>
      <c r="Q148" s="48"/>
      <c r="R148" s="48"/>
      <c r="S148" s="48"/>
      <c r="T148" s="48"/>
      <c r="U148" s="48"/>
      <c r="V148" s="49"/>
      <c r="W148" s="49"/>
    </row>
    <row r="149" spans="1:23" x14ac:dyDescent="0.25">
      <c r="A149" s="26">
        <v>16</v>
      </c>
      <c r="B149" s="26"/>
      <c r="C149" s="26">
        <f t="shared" si="18"/>
        <v>0.77077117975410225</v>
      </c>
      <c r="D149" s="26"/>
      <c r="E149" s="26"/>
      <c r="F149" s="26">
        <f t="shared" si="17"/>
        <v>0.86209259166601104</v>
      </c>
      <c r="G149" s="26"/>
      <c r="H149" s="26"/>
      <c r="I149" s="26">
        <f t="shared" si="19"/>
        <v>0.74709878079653491</v>
      </c>
      <c r="J149" s="26"/>
      <c r="K149" s="26"/>
      <c r="L149" s="26">
        <f t="shared" si="20"/>
        <v>0.73590515512762011</v>
      </c>
      <c r="M149" s="26"/>
      <c r="N149" s="48"/>
      <c r="O149" s="48"/>
      <c r="P149" s="48"/>
      <c r="Q149" s="48"/>
      <c r="R149" s="48"/>
      <c r="S149" s="48"/>
      <c r="T149" s="48"/>
      <c r="U149" s="48"/>
      <c r="V149" s="49"/>
      <c r="W149" s="49"/>
    </row>
    <row r="150" spans="1:23" x14ac:dyDescent="0.25">
      <c r="A150" s="26">
        <v>17</v>
      </c>
      <c r="B150" s="26"/>
      <c r="C150" s="26">
        <f t="shared" si="18"/>
        <v>0.76421574142380988</v>
      </c>
      <c r="D150" s="26"/>
      <c r="E150" s="26"/>
      <c r="F150" s="26">
        <f t="shared" si="17"/>
        <v>0.85327711909068504</v>
      </c>
      <c r="G150" s="26"/>
      <c r="H150" s="26"/>
      <c r="I150" s="26">
        <f t="shared" si="19"/>
        <v>0.74064539822583264</v>
      </c>
      <c r="J150" s="26"/>
      <c r="K150" s="26"/>
      <c r="L150" s="26">
        <f t="shared" si="20"/>
        <v>0.72954846224595415</v>
      </c>
      <c r="M150" s="26"/>
      <c r="N150" s="48"/>
      <c r="O150" s="48"/>
      <c r="P150" s="48"/>
      <c r="Q150" s="48"/>
      <c r="R150" s="48"/>
      <c r="S150" s="48"/>
      <c r="T150" s="48"/>
      <c r="U150" s="48"/>
      <c r="V150" s="49"/>
      <c r="W150" s="49"/>
    </row>
    <row r="151" spans="1:23" x14ac:dyDescent="0.25">
      <c r="A151" s="26">
        <v>18</v>
      </c>
      <c r="B151" s="26"/>
      <c r="C151" s="26">
        <f t="shared" si="18"/>
        <v>0.75817445511942239</v>
      </c>
      <c r="D151" s="26"/>
      <c r="E151" s="26"/>
      <c r="F151" s="26">
        <f t="shared" si="17"/>
        <v>0.84518010393796128</v>
      </c>
      <c r="G151" s="26"/>
      <c r="H151" s="26"/>
      <c r="I151" s="26">
        <f t="shared" si="19"/>
        <v>0.73469969476810526</v>
      </c>
      <c r="J151" s="26"/>
      <c r="K151" s="26"/>
      <c r="L151" s="26">
        <f t="shared" si="20"/>
        <v>0.72369184202668868</v>
      </c>
      <c r="M151" s="26"/>
      <c r="N151" s="48"/>
      <c r="O151" s="48"/>
      <c r="P151" s="48"/>
      <c r="Q151" s="48"/>
      <c r="R151" s="48"/>
      <c r="S151" s="48"/>
      <c r="T151" s="48"/>
      <c r="U151" s="48"/>
      <c r="V151" s="49"/>
      <c r="W151" s="49"/>
    </row>
    <row r="152" spans="1:23" x14ac:dyDescent="0.25">
      <c r="A152" s="26">
        <v>19</v>
      </c>
      <c r="B152" s="26"/>
      <c r="C152" s="26">
        <f t="shared" si="18"/>
        <v>0.75258911495121528</v>
      </c>
      <c r="D152" s="26"/>
      <c r="E152" s="26"/>
      <c r="F152" s="26">
        <f t="shared" si="17"/>
        <v>0.83771715418482451</v>
      </c>
      <c r="G152" s="26"/>
      <c r="H152" s="26"/>
      <c r="I152" s="26">
        <f t="shared" si="19"/>
        <v>0.72920403000004574</v>
      </c>
      <c r="J152" s="26"/>
      <c r="K152" s="26"/>
      <c r="L152" s="26">
        <f t="shared" si="20"/>
        <v>0.71827851766099182</v>
      </c>
      <c r="M152" s="26"/>
      <c r="N152" s="48"/>
      <c r="O152" s="48"/>
      <c r="P152" s="48"/>
      <c r="Q152" s="48"/>
      <c r="R152" s="48"/>
      <c r="S152" s="48"/>
      <c r="T152" s="48"/>
      <c r="U152" s="48"/>
      <c r="V152" s="49"/>
      <c r="W152" s="49"/>
    </row>
    <row r="153" spans="1:23" x14ac:dyDescent="0.25">
      <c r="A153" s="26">
        <v>20</v>
      </c>
      <c r="B153" s="26"/>
      <c r="C153" s="26">
        <f t="shared" si="18"/>
        <v>0.74740998134069603</v>
      </c>
      <c r="D153" s="26"/>
      <c r="E153" s="26"/>
      <c r="F153" s="26">
        <f t="shared" si="17"/>
        <v>0.83081659702800548</v>
      </c>
      <c r="G153" s="26"/>
      <c r="H153" s="26"/>
      <c r="I153" s="26">
        <f t="shared" si="19"/>
        <v>0.72410917107762318</v>
      </c>
      <c r="J153" s="26"/>
      <c r="K153" s="26"/>
      <c r="L153" s="26">
        <f t="shared" si="20"/>
        <v>0.71325999395029682</v>
      </c>
      <c r="M153" s="26"/>
      <c r="N153" s="48"/>
      <c r="O153" s="48"/>
      <c r="P153" s="48"/>
      <c r="Q153" s="48"/>
      <c r="R153" s="48"/>
      <c r="S153" s="48"/>
      <c r="T153" s="48"/>
      <c r="U153" s="48"/>
      <c r="V153" s="49"/>
      <c r="W153" s="49"/>
    </row>
    <row r="154" spans="1:23" x14ac:dyDescent="0.25">
      <c r="A154" s="26">
        <v>21</v>
      </c>
      <c r="B154" s="26"/>
      <c r="C154" s="26">
        <f t="shared" si="18"/>
        <v>0.74259429570284463</v>
      </c>
      <c r="D154" s="26"/>
      <c r="E154" s="26"/>
      <c r="F154" s="26">
        <f t="shared" si="17"/>
        <v>0.82441716965744771</v>
      </c>
      <c r="G154" s="26"/>
      <c r="H154" s="26"/>
      <c r="I154" s="26">
        <f t="shared" si="19"/>
        <v>0.71937281373025619</v>
      </c>
      <c r="J154" s="26"/>
      <c r="K154" s="26"/>
      <c r="L154" s="26">
        <f t="shared" si="20"/>
        <v>0.70859460046011102</v>
      </c>
      <c r="M154" s="26"/>
      <c r="N154" s="48"/>
      <c r="O154" s="48"/>
      <c r="P154" s="48"/>
      <c r="Q154" s="48"/>
      <c r="R154" s="48"/>
      <c r="S154" s="48"/>
      <c r="T154" s="48"/>
      <c r="U154" s="48"/>
      <c r="V154" s="49"/>
      <c r="W154" s="49"/>
    </row>
    <row r="155" spans="1:23" x14ac:dyDescent="0.25">
      <c r="A155" s="26">
        <v>22</v>
      </c>
      <c r="B155" s="26"/>
      <c r="C155" s="26">
        <f t="shared" si="18"/>
        <v>0.73810509722688156</v>
      </c>
      <c r="D155" s="26"/>
      <c r="E155" s="26"/>
      <c r="F155" s="26">
        <f t="shared" si="17"/>
        <v>0.8184661955013649</v>
      </c>
      <c r="G155" s="26"/>
      <c r="H155" s="26"/>
      <c r="I155" s="26">
        <f t="shared" si="19"/>
        <v>0.71495840485617412</v>
      </c>
      <c r="J155" s="26"/>
      <c r="K155" s="26"/>
      <c r="L155" s="26">
        <f t="shared" si="20"/>
        <v>0.70424633175618612</v>
      </c>
      <c r="M155" s="26"/>
      <c r="N155" s="48"/>
      <c r="O155" s="48"/>
      <c r="P155" s="48"/>
      <c r="Q155" s="48"/>
      <c r="R155" s="48"/>
      <c r="S155" s="48"/>
      <c r="T155" s="48"/>
      <c r="U155" s="48"/>
      <c r="V155" s="49"/>
      <c r="W155" s="49"/>
    </row>
    <row r="156" spans="1:23" x14ac:dyDescent="0.25">
      <c r="A156" s="26">
        <v>23</v>
      </c>
      <c r="B156" s="26"/>
      <c r="C156" s="26">
        <f t="shared" si="18"/>
        <v>0.73391027242147344</v>
      </c>
      <c r="D156" s="26"/>
      <c r="E156" s="26"/>
      <c r="F156" s="26">
        <f t="shared" si="17"/>
        <v>0.81291813090222753</v>
      </c>
      <c r="G156" s="26"/>
      <c r="H156" s="26"/>
      <c r="I156" s="26">
        <f t="shared" si="19"/>
        <v>0.71083419732400388</v>
      </c>
      <c r="J156" s="26"/>
      <c r="K156" s="26"/>
      <c r="L156" s="26">
        <f t="shared" si="20"/>
        <v>0.70018391636781607</v>
      </c>
      <c r="M156" s="26"/>
      <c r="N156" s="48"/>
      <c r="O156" s="48"/>
      <c r="P156" s="48"/>
      <c r="Q156" s="48"/>
      <c r="R156" s="48"/>
      <c r="S156" s="48"/>
      <c r="T156" s="48"/>
      <c r="U156" s="48"/>
      <c r="V156" s="49"/>
      <c r="W156" s="49"/>
    </row>
    <row r="157" spans="1:23" x14ac:dyDescent="0.25">
      <c r="A157" s="26">
        <v>24</v>
      </c>
      <c r="B157" s="26"/>
      <c r="C157" s="26">
        <f t="shared" si="18"/>
        <v>0.72998178569894845</v>
      </c>
      <c r="D157" s="26"/>
      <c r="E157" s="26"/>
      <c r="F157" s="26">
        <f t="shared" si="17"/>
        <v>0.80773339731809568</v>
      </c>
      <c r="G157" s="26"/>
      <c r="H157" s="26"/>
      <c r="I157" s="26">
        <f t="shared" si="19"/>
        <v>0.70697248525287759</v>
      </c>
      <c r="J157" s="26"/>
      <c r="K157" s="26"/>
      <c r="L157" s="26">
        <f t="shared" si="20"/>
        <v>0.69638006352558479</v>
      </c>
      <c r="M157" s="26"/>
      <c r="N157" s="48"/>
      <c r="O157" s="48"/>
      <c r="P157" s="48"/>
      <c r="Q157" s="48"/>
      <c r="R157" s="48"/>
      <c r="S157" s="48"/>
      <c r="T157" s="48"/>
      <c r="U157" s="48"/>
      <c r="V157" s="49"/>
      <c r="W157" s="49"/>
    </row>
    <row r="158" spans="1:23" x14ac:dyDescent="0.25">
      <c r="A158" s="26">
        <v>25</v>
      </c>
      <c r="B158" s="26"/>
      <c r="C158" s="26">
        <f t="shared" si="18"/>
        <v>0.72629505200550182</v>
      </c>
      <c r="D158" s="26"/>
      <c r="E158" s="26"/>
      <c r="F158" s="26">
        <f t="shared" si="17"/>
        <v>0.80287743567969205</v>
      </c>
      <c r="G158" s="26"/>
      <c r="H158" s="26"/>
      <c r="I158" s="26">
        <f t="shared" si="19"/>
        <v>0.70334898080654196</v>
      </c>
      <c r="J158" s="26"/>
      <c r="K158" s="26"/>
      <c r="L158" s="26">
        <f t="shared" si="20"/>
        <v>0.69281084929283876</v>
      </c>
      <c r="M158" s="26"/>
      <c r="N158" s="48"/>
      <c r="O158" s="48"/>
      <c r="P158" s="48"/>
      <c r="Q158" s="48"/>
      <c r="R158" s="48"/>
      <c r="S158" s="48"/>
      <c r="T158" s="48"/>
      <c r="U158" s="48"/>
      <c r="V158" s="49"/>
      <c r="W158" s="49"/>
    </row>
    <row r="159" spans="1:23" x14ac:dyDescent="0.25">
      <c r="A159" s="26">
        <v>26</v>
      </c>
      <c r="B159" s="26"/>
      <c r="C159" s="26">
        <f t="shared" si="18"/>
        <v>0.72282842181614149</v>
      </c>
      <c r="D159" s="26"/>
      <c r="E159" s="26"/>
      <c r="F159" s="26">
        <f t="shared" si="17"/>
        <v>0.79831993511310173</v>
      </c>
      <c r="G159" s="26"/>
      <c r="H159" s="26"/>
      <c r="I159" s="26">
        <f t="shared" si="19"/>
        <v>0.69994230286332437</v>
      </c>
      <c r="J159" s="26"/>
      <c r="K159" s="26"/>
      <c r="L159" s="26">
        <f t="shared" si="20"/>
        <v>0.68945521289680478</v>
      </c>
      <c r="M159" s="26"/>
      <c r="N159" s="48"/>
      <c r="O159" s="48"/>
      <c r="P159" s="48"/>
      <c r="Q159" s="48"/>
      <c r="R159" s="48"/>
      <c r="S159" s="48"/>
      <c r="T159" s="48"/>
      <c r="U159" s="48"/>
      <c r="V159" s="49"/>
      <c r="W159" s="49"/>
    </row>
    <row r="160" spans="1:23" x14ac:dyDescent="0.25">
      <c r="A160" s="26">
        <v>27</v>
      </c>
      <c r="B160" s="26"/>
      <c r="C160" s="26">
        <f t="shared" si="18"/>
        <v>0.71956275569572981</v>
      </c>
      <c r="D160" s="26"/>
      <c r="E160" s="26"/>
      <c r="F160" s="26">
        <f t="shared" si="17"/>
        <v>0.79403419963694633</v>
      </c>
      <c r="G160" s="26"/>
      <c r="H160" s="26"/>
      <c r="I160" s="26">
        <f t="shared" si="19"/>
        <v>0.69673355481177957</v>
      </c>
      <c r="J160" s="26"/>
      <c r="K160" s="26"/>
      <c r="L160" s="26">
        <f t="shared" si="20"/>
        <v>0.6862945408500376</v>
      </c>
      <c r="M160" s="26"/>
      <c r="N160" s="48"/>
      <c r="O160" s="48"/>
      <c r="P160" s="48"/>
      <c r="Q160" s="48"/>
      <c r="R160" s="48"/>
      <c r="S160" s="48"/>
      <c r="T160" s="48"/>
      <c r="U160" s="48"/>
      <c r="V160" s="49"/>
      <c r="W160" s="49"/>
    </row>
    <row r="161" spans="1:23" x14ac:dyDescent="0.25">
      <c r="A161" s="26">
        <v>28</v>
      </c>
      <c r="B161" s="26"/>
      <c r="C161" s="26">
        <f t="shared" si="18"/>
        <v>0.71648107076520018</v>
      </c>
      <c r="D161" s="26"/>
      <c r="E161" s="26"/>
      <c r="F161" s="26">
        <f t="shared" si="17"/>
        <v>0.78999662487162781</v>
      </c>
      <c r="G161" s="26"/>
      <c r="H161" s="26"/>
      <c r="I161" s="26">
        <f t="shared" si="19"/>
        <v>0.69370597385977906</v>
      </c>
      <c r="J161" s="26"/>
      <c r="K161" s="26"/>
      <c r="L161" s="26">
        <f t="shared" si="20"/>
        <v>0.68331232151383692</v>
      </c>
      <c r="M161" s="26"/>
      <c r="N161" s="48"/>
      <c r="O161" s="48"/>
      <c r="P161" s="48"/>
      <c r="Q161" s="48"/>
      <c r="R161" s="48"/>
      <c r="S161" s="48"/>
      <c r="T161" s="48"/>
      <c r="U161" s="48"/>
      <c r="V161" s="49"/>
      <c r="W161" s="49"/>
    </row>
    <row r="162" spans="1:23" x14ac:dyDescent="0.25">
      <c r="A162" s="26">
        <v>29</v>
      </c>
      <c r="B162" s="26"/>
      <c r="C162" s="26">
        <f t="shared" si="18"/>
        <v>0.71356824528291884</v>
      </c>
      <c r="D162" s="26"/>
      <c r="E162" s="26"/>
      <c r="F162" s="26">
        <f t="shared" si="17"/>
        <v>0.78618626309253981</v>
      </c>
      <c r="G162" s="26"/>
      <c r="H162" s="26"/>
      <c r="I162" s="26">
        <f t="shared" si="19"/>
        <v>0.69084463811316854</v>
      </c>
      <c r="J162" s="26"/>
      <c r="K162" s="26"/>
      <c r="L162" s="26">
        <f t="shared" si="20"/>
        <v>0.68049385656568562</v>
      </c>
      <c r="M162" s="26"/>
      <c r="N162" s="48"/>
      <c r="O162" s="48"/>
      <c r="P162" s="48"/>
      <c r="Q162" s="48"/>
      <c r="R162" s="48"/>
      <c r="S162" s="48"/>
      <c r="T162" s="48"/>
      <c r="U162" s="48"/>
      <c r="V162" s="49"/>
      <c r="W162" s="49"/>
    </row>
    <row r="163" spans="1:23" x14ac:dyDescent="0.25">
      <c r="A163" s="26">
        <v>30</v>
      </c>
      <c r="B163" s="26"/>
      <c r="C163" s="26">
        <f t="shared" si="18"/>
        <v>0.71081077049302599</v>
      </c>
      <c r="D163" s="26"/>
      <c r="E163" s="26"/>
      <c r="F163" s="26">
        <f t="shared" si="17"/>
        <v>0.78258445970311197</v>
      </c>
      <c r="G163" s="26"/>
      <c r="H163" s="26"/>
      <c r="I163" s="26">
        <f t="shared" si="19"/>
        <v>0.68813622061817514</v>
      </c>
      <c r="J163" s="26"/>
      <c r="K163" s="26"/>
      <c r="L163" s="26">
        <f t="shared" si="20"/>
        <v>0.6778260187267876</v>
      </c>
      <c r="M163" s="26"/>
      <c r="N163" s="48"/>
      <c r="O163" s="48"/>
      <c r="P163" s="48"/>
      <c r="Q163" s="48"/>
      <c r="R163" s="48"/>
      <c r="S163" s="48"/>
      <c r="T163" s="48"/>
      <c r="U163" s="48"/>
      <c r="V163" s="49"/>
      <c r="W163" s="49"/>
    </row>
    <row r="164" spans="1:23" x14ac:dyDescent="0.25">
      <c r="A164" s="26">
        <v>31</v>
      </c>
      <c r="B164" s="26"/>
      <c r="C164" s="26">
        <f t="shared" si="18"/>
        <v>0.70819654114676389</v>
      </c>
      <c r="D164" s="26"/>
      <c r="E164" s="26"/>
      <c r="F164" s="26">
        <f t="shared" si="17"/>
        <v>0.77917454781019069</v>
      </c>
      <c r="G164" s="26"/>
      <c r="H164" s="26"/>
      <c r="I164" s="26">
        <f t="shared" si="19"/>
        <v>0.68556878181160985</v>
      </c>
      <c r="J164" s="26"/>
      <c r="K164" s="26"/>
      <c r="L164" s="26">
        <f t="shared" si="20"/>
        <v>0.67529704732194662</v>
      </c>
      <c r="M164" s="26"/>
      <c r="N164" s="48"/>
      <c r="O164" s="48"/>
      <c r="P164" s="48"/>
      <c r="Q164" s="48"/>
      <c r="R164" s="48"/>
      <c r="S164" s="48"/>
      <c r="T164" s="48"/>
      <c r="U164" s="48"/>
      <c r="V164" s="49"/>
      <c r="W164" s="49"/>
    </row>
    <row r="165" spans="1:23" x14ac:dyDescent="0.25">
      <c r="A165" s="26">
        <v>32</v>
      </c>
      <c r="B165" s="26"/>
      <c r="C165" s="26">
        <f t="shared" si="18"/>
        <v>0.7057146778433504</v>
      </c>
      <c r="D165" s="26"/>
      <c r="E165" s="26"/>
      <c r="F165" s="26">
        <f t="shared" si="17"/>
        <v>0.77594159034866117</v>
      </c>
      <c r="G165" s="26"/>
      <c r="H165" s="26"/>
      <c r="I165" s="26">
        <f t="shared" si="19"/>
        <v>0.68313159355913378</v>
      </c>
      <c r="J165" s="26"/>
      <c r="K165" s="26"/>
      <c r="L165" s="26">
        <f t="shared" si="20"/>
        <v>0.67289637495422916</v>
      </c>
      <c r="M165" s="26"/>
      <c r="N165" s="48"/>
      <c r="O165" s="48"/>
      <c r="P165" s="48"/>
      <c r="Q165" s="48"/>
      <c r="R165" s="48"/>
      <c r="S165" s="48"/>
      <c r="T165" s="48"/>
      <c r="U165" s="48"/>
      <c r="V165" s="49"/>
      <c r="W165" s="49"/>
    </row>
    <row r="166" spans="1:23" x14ac:dyDescent="0.25">
      <c r="A166" s="26">
        <v>33</v>
      </c>
      <c r="B166" s="26"/>
      <c r="C166" s="26">
        <f t="shared" si="18"/>
        <v>0.70335537569072293</v>
      </c>
      <c r="D166" s="26"/>
      <c r="E166" s="26"/>
      <c r="F166" s="26">
        <f t="shared" si="17"/>
        <v>0.77287216133738612</v>
      </c>
      <c r="G166" s="26"/>
      <c r="H166" s="26"/>
      <c r="I166" s="26">
        <f t="shared" si="19"/>
        <v>0.68081498931153772</v>
      </c>
      <c r="J166" s="26"/>
      <c r="K166" s="26"/>
      <c r="L166" s="26">
        <f t="shared" si="20"/>
        <v>0.67061447990632272</v>
      </c>
      <c r="M166" s="26"/>
      <c r="N166" s="48"/>
      <c r="O166" s="48"/>
      <c r="P166" s="48"/>
      <c r="Q166" s="48"/>
      <c r="R166" s="48"/>
      <c r="S166" s="48"/>
      <c r="T166" s="48"/>
      <c r="U166" s="48"/>
      <c r="V166" s="49"/>
      <c r="W166" s="49"/>
    </row>
    <row r="167" spans="1:23" x14ac:dyDescent="0.25">
      <c r="A167" s="26">
        <v>34</v>
      </c>
      <c r="B167" s="26"/>
      <c r="C167" s="26">
        <f t="shared" si="18"/>
        <v>0.70110977484665571</v>
      </c>
      <c r="D167" s="26"/>
      <c r="E167" s="26"/>
      <c r="F167" s="26">
        <f t="shared" si="17"/>
        <v>0.76995415950969648</v>
      </c>
      <c r="G167" s="26"/>
      <c r="H167" s="26"/>
      <c r="I167" s="26">
        <f t="shared" si="19"/>
        <v>0.67861023596540393</v>
      </c>
      <c r="J167" s="26"/>
      <c r="K167" s="26"/>
      <c r="L167" s="26">
        <f t="shared" si="20"/>
        <v>0.66844275992108226</v>
      </c>
      <c r="M167" s="26"/>
      <c r="N167" s="48"/>
      <c r="O167" s="48"/>
      <c r="P167" s="48"/>
      <c r="Q167" s="48"/>
      <c r="R167" s="48"/>
      <c r="S167" s="48"/>
      <c r="T167" s="48"/>
      <c r="U167" s="48"/>
      <c r="V167" s="49"/>
      <c r="W167" s="49"/>
    </row>
    <row r="168" spans="1:23" x14ac:dyDescent="0.25">
      <c r="A168" s="26">
        <v>35</v>
      </c>
      <c r="B168" s="26"/>
      <c r="C168" s="26">
        <f t="shared" si="18"/>
        <v>0.69896984933642681</v>
      </c>
      <c r="D168" s="26"/>
      <c r="E168" s="26"/>
      <c r="F168" s="26">
        <f t="shared" si="17"/>
        <v>0.7671766488629258</v>
      </c>
      <c r="G168" s="26"/>
      <c r="H168" s="26"/>
      <c r="I168" s="26">
        <f t="shared" si="19"/>
        <v>0.67650942384683033</v>
      </c>
      <c r="J168" s="26"/>
      <c r="K168" s="26"/>
      <c r="L168" s="26">
        <f t="shared" si="20"/>
        <v>0.66637342383360454</v>
      </c>
      <c r="M168" s="26"/>
      <c r="N168" s="48"/>
      <c r="O168" s="48"/>
      <c r="P168" s="48"/>
      <c r="Q168" s="48"/>
      <c r="R168" s="48"/>
      <c r="S168" s="48"/>
      <c r="T168" s="48"/>
      <c r="U168" s="48"/>
      <c r="V168" s="49"/>
      <c r="W168" s="49"/>
    </row>
    <row r="169" spans="1:23" x14ac:dyDescent="0.25">
      <c r="A169" s="97">
        <v>36</v>
      </c>
      <c r="B169" s="97"/>
      <c r="C169" s="97">
        <f t="shared" si="18"/>
        <v>0.69692831120597876</v>
      </c>
      <c r="D169" s="97"/>
      <c r="E169" s="97"/>
      <c r="F169" s="97">
        <f t="shared" si="17"/>
        <v>0.76452972169743261</v>
      </c>
      <c r="G169" s="97"/>
      <c r="H169" s="97"/>
      <c r="I169" s="97">
        <f t="shared" si="19"/>
        <v>0.67450537189669424</v>
      </c>
      <c r="J169" s="97"/>
      <c r="K169" s="97"/>
      <c r="L169" s="97">
        <f t="shared" si="20"/>
        <v>0.66439939817708249</v>
      </c>
      <c r="M169" s="97"/>
      <c r="N169" s="48"/>
      <c r="O169" s="48"/>
      <c r="P169" s="48"/>
      <c r="Q169" s="48"/>
      <c r="R169" s="48"/>
      <c r="S169" s="48"/>
      <c r="T169" s="48"/>
      <c r="U169" s="48"/>
      <c r="V169" s="49"/>
      <c r="W169" s="49"/>
    </row>
    <row r="170" spans="1:23" x14ac:dyDescent="0.25">
      <c r="A170" s="26">
        <v>37</v>
      </c>
      <c r="B170" s="26"/>
      <c r="C170" s="26">
        <f t="shared" si="18"/>
        <v>0.69497852759824752</v>
      </c>
      <c r="D170" s="26"/>
      <c r="E170" s="26"/>
      <c r="F170" s="26">
        <f t="shared" si="17"/>
        <v>0.76200438052943575</v>
      </c>
      <c r="G170" s="26"/>
      <c r="H170" s="26"/>
      <c r="I170" s="26">
        <f t="shared" si="19"/>
        <v>0.67259154566206225</v>
      </c>
      <c r="J170" s="26"/>
      <c r="K170" s="26"/>
      <c r="L170" s="26">
        <f t="shared" si="20"/>
        <v>0.66251424640293199</v>
      </c>
      <c r="M170" s="26"/>
      <c r="N170" s="48"/>
      <c r="O170" s="48"/>
      <c r="P170" s="48"/>
      <c r="Q170" s="48"/>
      <c r="R170" s="48"/>
      <c r="S170" s="48"/>
      <c r="T170" s="48"/>
      <c r="U170" s="48"/>
      <c r="V170" s="49"/>
      <c r="W170" s="49"/>
    </row>
    <row r="171" spans="1:23" x14ac:dyDescent="0.25">
      <c r="A171" s="26">
        <v>38</v>
      </c>
      <c r="B171" s="26"/>
      <c r="C171" s="26">
        <f t="shared" si="18"/>
        <v>0.69311444876448236</v>
      </c>
      <c r="D171" s="26"/>
      <c r="E171" s="26"/>
      <c r="F171" s="26">
        <f t="shared" si="17"/>
        <v>0.75959243591141623</v>
      </c>
      <c r="G171" s="26"/>
      <c r="H171" s="26"/>
      <c r="I171" s="26">
        <f t="shared" si="19"/>
        <v>0.67076198612023341</v>
      </c>
      <c r="J171" s="26"/>
      <c r="K171" s="26"/>
      <c r="L171" s="26">
        <f t="shared" si="20"/>
        <v>0.66071209877125037</v>
      </c>
      <c r="M171" s="26"/>
      <c r="N171" s="48"/>
      <c r="O171" s="48"/>
      <c r="P171" s="48"/>
      <c r="Q171" s="48"/>
      <c r="R171" s="48"/>
      <c r="S171" s="48"/>
      <c r="T171" s="48"/>
      <c r="U171" s="48"/>
      <c r="V171" s="49"/>
      <c r="W171" s="49"/>
    </row>
    <row r="172" spans="1:23" x14ac:dyDescent="0.25">
      <c r="A172" s="26">
        <v>39</v>
      </c>
      <c r="B172" s="26"/>
      <c r="C172" s="26">
        <f t="shared" si="18"/>
        <v>0.69133054536442762</v>
      </c>
      <c r="D172" s="26"/>
      <c r="E172" s="26"/>
      <c r="F172" s="26">
        <f t="shared" si="17"/>
        <v>0.757286417714917</v>
      </c>
      <c r="G172" s="26"/>
      <c r="H172" s="26"/>
      <c r="I172" s="26">
        <f t="shared" si="19"/>
        <v>0.66901124770199627</v>
      </c>
      <c r="J172" s="26"/>
      <c r="K172" s="26"/>
      <c r="L172" s="26">
        <f t="shared" si="20"/>
        <v>0.65898759130265694</v>
      </c>
      <c r="M172" s="26"/>
      <c r="N172" s="48"/>
      <c r="O172" s="48"/>
      <c r="P172" s="48"/>
      <c r="Q172" s="48"/>
      <c r="R172" s="48"/>
      <c r="S172" s="48"/>
      <c r="T172" s="48"/>
      <c r="U172" s="48"/>
      <c r="V172" s="49"/>
      <c r="W172" s="49"/>
    </row>
    <row r="173" spans="1:23" x14ac:dyDescent="0.25">
      <c r="A173" s="26">
        <v>40</v>
      </c>
      <c r="B173" s="26"/>
      <c r="C173" s="26">
        <f t="shared" si="18"/>
        <v>0.68962175368648027</v>
      </c>
      <c r="D173" s="26"/>
      <c r="E173" s="26"/>
      <c r="F173" s="26">
        <f t="shared" si="17"/>
        <v>0.75507949785088468</v>
      </c>
      <c r="G173" s="26"/>
      <c r="H173" s="26"/>
      <c r="I173" s="26">
        <f t="shared" si="19"/>
        <v>0.66733434415622339</v>
      </c>
      <c r="J173" s="26"/>
      <c r="K173" s="26"/>
      <c r="L173" s="26">
        <f t="shared" si="20"/>
        <v>0.65733581245398798</v>
      </c>
      <c r="M173" s="26"/>
      <c r="N173" s="48"/>
      <c r="O173" s="48"/>
      <c r="P173" s="48"/>
      <c r="Q173" s="48"/>
      <c r="R173" s="48">
        <v>0</v>
      </c>
      <c r="S173" s="48"/>
      <c r="T173" s="48"/>
      <c r="U173" s="48"/>
      <c r="V173" s="49"/>
      <c r="W173" s="49"/>
    </row>
    <row r="174" spans="1:23" x14ac:dyDescent="0.25">
      <c r="A174" s="26">
        <v>41</v>
      </c>
      <c r="B174" s="26"/>
      <c r="C174" s="26">
        <f t="shared" si="18"/>
        <v>0.68798342764473719</v>
      </c>
      <c r="D174" s="26"/>
      <c r="E174" s="26"/>
      <c r="F174" s="26">
        <f t="shared" si="17"/>
        <v>0.75296542274343747</v>
      </c>
      <c r="G174" s="26"/>
      <c r="H174" s="26"/>
      <c r="I174" s="26">
        <f t="shared" si="19"/>
        <v>0.66572670112226939</v>
      </c>
      <c r="J174" s="26"/>
      <c r="K174" s="26"/>
      <c r="L174" s="26">
        <f t="shared" si="20"/>
        <v>0.65575225640129264</v>
      </c>
      <c r="M174" s="26"/>
      <c r="N174" s="48"/>
      <c r="O174" s="48"/>
      <c r="P174" s="48"/>
      <c r="Q174" s="48"/>
      <c r="R174" s="48"/>
      <c r="S174" s="48"/>
      <c r="T174" s="48"/>
      <c r="U174" s="48"/>
      <c r="V174" s="49"/>
      <c r="W174" s="49"/>
    </row>
    <row r="175" spans="1:23" x14ac:dyDescent="0.25">
      <c r="A175" s="85" t="s">
        <v>103</v>
      </c>
      <c r="B175" s="62"/>
      <c r="C175" s="98"/>
      <c r="D175" s="87"/>
      <c r="E175" s="87"/>
      <c r="F175" s="87"/>
      <c r="G175" s="87"/>
      <c r="H175" s="87"/>
      <c r="I175" s="87"/>
      <c r="J175" s="87"/>
      <c r="K175" s="87"/>
      <c r="L175" s="87"/>
      <c r="M175" s="88"/>
      <c r="N175" s="48"/>
      <c r="O175" s="48"/>
      <c r="P175" s="48"/>
      <c r="Q175" s="48"/>
      <c r="R175" s="48"/>
      <c r="S175" s="48"/>
      <c r="T175" s="48"/>
      <c r="U175" s="48"/>
      <c r="V175" s="49"/>
      <c r="W175" s="49"/>
    </row>
    <row r="176" spans="1:23" x14ac:dyDescent="0.25">
      <c r="A176" s="26">
        <v>1</v>
      </c>
      <c r="B176" s="26"/>
      <c r="C176" s="26">
        <f>(0.5*S5*(1-C50)^2)/(1-MIN(1,C134)*C50)</f>
        <v>14.554878048780488</v>
      </c>
      <c r="D176" s="26"/>
      <c r="E176" s="26"/>
      <c r="F176" s="26">
        <f>(0.5*S5*(1-F50)^2)/(1-MIN(1,F134)*F50)</f>
        <v>16.506097560975611</v>
      </c>
      <c r="G176" s="26"/>
      <c r="H176" s="26"/>
      <c r="I176" s="26">
        <f>(0.5*S5*(1-I50)^2)/(1-MIN(1,I134)*I50)</f>
        <v>14.798780487804876</v>
      </c>
      <c r="J176" s="26"/>
      <c r="K176" s="26"/>
      <c r="L176" s="26">
        <f>(0.5*S5*(1-L50)^2)/(1-MIN(1,L134)*L50)</f>
        <v>14.798780487804876</v>
      </c>
      <c r="M176" s="26"/>
      <c r="N176" s="48"/>
      <c r="O176" s="48"/>
      <c r="P176" s="48"/>
      <c r="Q176" s="48"/>
      <c r="R176" s="48"/>
      <c r="S176" s="48"/>
      <c r="T176" s="48"/>
      <c r="U176" s="48"/>
      <c r="V176" s="49"/>
      <c r="W176" s="49"/>
    </row>
    <row r="177" spans="1:23" x14ac:dyDescent="0.25">
      <c r="A177" s="26">
        <v>2</v>
      </c>
      <c r="B177" s="26"/>
      <c r="C177" s="26">
        <f t="shared" ref="C177:C216" si="21">(0.5*S6*(1-C51)^2)/(1-MIN(1,C135)*C51)</f>
        <v>15.335365853658535</v>
      </c>
      <c r="D177" s="26"/>
      <c r="E177" s="26"/>
      <c r="F177" s="26">
        <f t="shared" ref="F177:F216" si="22">(0.5*S6*(1-F51)^2)/(1-MIN(1,F135)*F51)</f>
        <v>17.481707317073173</v>
      </c>
      <c r="G177" s="26"/>
      <c r="H177" s="26"/>
      <c r="I177" s="26">
        <f t="shared" ref="I177:I216" si="23">(0.5*S6*(1-I51)^2)/(1-MIN(1,I135)*I51)</f>
        <v>15.520140391710617</v>
      </c>
      <c r="J177" s="26"/>
      <c r="K177" s="26"/>
      <c r="L177" s="26">
        <f t="shared" ref="L177:L216" si="24">(0.5*S6*(1-L51)^2)/(1-MIN(1,L135)*L51)</f>
        <v>15.455226087280622</v>
      </c>
      <c r="M177" s="26"/>
      <c r="N177" s="48"/>
      <c r="O177" s="48"/>
      <c r="P177" s="48"/>
      <c r="Q177" s="48"/>
      <c r="R177" s="48"/>
      <c r="S177" s="48"/>
      <c r="T177" s="48"/>
      <c r="U177" s="48"/>
      <c r="V177" s="49"/>
      <c r="W177" s="49"/>
    </row>
    <row r="178" spans="1:23" x14ac:dyDescent="0.25">
      <c r="A178" s="26">
        <v>3</v>
      </c>
      <c r="B178" s="26"/>
      <c r="C178" s="26">
        <f t="shared" si="21"/>
        <v>15.957918977538222</v>
      </c>
      <c r="D178" s="26"/>
      <c r="E178" s="26"/>
      <c r="F178" s="26">
        <f t="shared" si="22"/>
        <v>18.457317073170731</v>
      </c>
      <c r="G178" s="26"/>
      <c r="H178" s="26"/>
      <c r="I178" s="26">
        <f t="shared" si="23"/>
        <v>16.133996803412149</v>
      </c>
      <c r="J178" s="26"/>
      <c r="K178" s="26"/>
      <c r="L178" s="26">
        <f t="shared" si="24"/>
        <v>16.066514992440347</v>
      </c>
      <c r="M178" s="26"/>
      <c r="N178" s="48"/>
      <c r="O178" s="48"/>
      <c r="P178" s="48"/>
      <c r="Q178" s="48"/>
      <c r="R178" s="48"/>
      <c r="S178" s="48"/>
      <c r="T178" s="48"/>
      <c r="U178" s="48"/>
      <c r="V178" s="49"/>
      <c r="W178" s="49"/>
    </row>
    <row r="179" spans="1:23" x14ac:dyDescent="0.25">
      <c r="A179" s="26">
        <v>4</v>
      </c>
      <c r="B179" s="26"/>
      <c r="C179" s="26">
        <f t="shared" si="21"/>
        <v>16.549206653052142</v>
      </c>
      <c r="D179" s="26"/>
      <c r="E179" s="26"/>
      <c r="F179" s="26">
        <f t="shared" si="22"/>
        <v>19.432926829268293</v>
      </c>
      <c r="G179" s="26"/>
      <c r="H179" s="26"/>
      <c r="I179" s="26">
        <f t="shared" si="23"/>
        <v>16.751686061347883</v>
      </c>
      <c r="J179" s="26"/>
      <c r="K179" s="26"/>
      <c r="L179" s="26">
        <f t="shared" si="24"/>
        <v>16.681620712629588</v>
      </c>
      <c r="M179" s="26"/>
      <c r="N179" s="48"/>
      <c r="O179" s="48"/>
      <c r="P179" s="48"/>
      <c r="Q179" s="48"/>
      <c r="R179" s="48"/>
      <c r="S179" s="48"/>
      <c r="T179" s="48"/>
      <c r="U179" s="48"/>
      <c r="V179" s="49"/>
      <c r="W179" s="49"/>
    </row>
    <row r="180" spans="1:23" x14ac:dyDescent="0.25">
      <c r="A180" s="26">
        <v>5</v>
      </c>
      <c r="B180" s="26"/>
      <c r="C180" s="26">
        <f t="shared" si="21"/>
        <v>17.144051354519018</v>
      </c>
      <c r="D180" s="26"/>
      <c r="E180" s="26"/>
      <c r="F180" s="26">
        <f t="shared" si="22"/>
        <v>20.408536585365848</v>
      </c>
      <c r="G180" s="26"/>
      <c r="H180" s="26"/>
      <c r="I180" s="26">
        <f t="shared" si="23"/>
        <v>17.372592800296726</v>
      </c>
      <c r="J180" s="26"/>
      <c r="K180" s="26"/>
      <c r="L180" s="26">
        <f t="shared" si="24"/>
        <v>17.299930456444528</v>
      </c>
      <c r="M180" s="26"/>
      <c r="N180" s="48"/>
      <c r="O180" s="48"/>
      <c r="P180" s="48"/>
      <c r="Q180" s="48"/>
      <c r="R180" s="48"/>
      <c r="S180" s="48"/>
      <c r="T180" s="48"/>
      <c r="U180" s="48"/>
      <c r="V180" s="49"/>
      <c r="W180" s="49"/>
    </row>
    <row r="181" spans="1:23" x14ac:dyDescent="0.25">
      <c r="A181" s="26">
        <v>6</v>
      </c>
      <c r="B181" s="26"/>
      <c r="C181" s="26">
        <f t="shared" si="21"/>
        <v>17.741911009768966</v>
      </c>
      <c r="D181" s="26"/>
      <c r="E181" s="26"/>
      <c r="F181" s="26">
        <f t="shared" si="22"/>
        <v>21.384146341463413</v>
      </c>
      <c r="G181" s="26"/>
      <c r="H181" s="26"/>
      <c r="I181" s="26">
        <f t="shared" si="23"/>
        <v>17.996226692963507</v>
      </c>
      <c r="J181" s="26"/>
      <c r="K181" s="26"/>
      <c r="L181" s="26">
        <f t="shared" si="24"/>
        <v>17.920955947425522</v>
      </c>
      <c r="M181" s="26"/>
      <c r="N181" s="48"/>
      <c r="O181" s="48"/>
      <c r="P181" s="48"/>
      <c r="Q181" s="48"/>
      <c r="R181" s="48"/>
      <c r="S181" s="48"/>
      <c r="T181" s="48"/>
      <c r="U181" s="48"/>
      <c r="V181" s="49"/>
      <c r="W181" s="49"/>
    </row>
    <row r="182" spans="1:23" x14ac:dyDescent="0.25">
      <c r="A182" s="26">
        <v>7</v>
      </c>
      <c r="B182" s="26"/>
      <c r="C182" s="26">
        <f t="shared" si="21"/>
        <v>18.342348367217422</v>
      </c>
      <c r="D182" s="26"/>
      <c r="E182" s="26"/>
      <c r="F182" s="26">
        <f t="shared" si="22"/>
        <v>22.359756097560975</v>
      </c>
      <c r="G182" s="26"/>
      <c r="H182" s="26"/>
      <c r="I182" s="26">
        <f t="shared" si="23"/>
        <v>18.622192226723385</v>
      </c>
      <c r="J182" s="26"/>
      <c r="K182" s="26"/>
      <c r="L182" s="26">
        <f t="shared" si="24"/>
        <v>18.544303327212845</v>
      </c>
      <c r="M182" s="26"/>
      <c r="N182" s="48"/>
      <c r="O182" s="48"/>
      <c r="P182" s="48"/>
      <c r="Q182" s="48"/>
      <c r="R182" s="48"/>
      <c r="S182" s="48"/>
      <c r="T182" s="48"/>
      <c r="U182" s="48"/>
      <c r="V182" s="49"/>
      <c r="W182" s="49"/>
    </row>
    <row r="183" spans="1:23" x14ac:dyDescent="0.25">
      <c r="A183" s="26">
        <v>8</v>
      </c>
      <c r="B183" s="26"/>
      <c r="C183" s="26">
        <f t="shared" si="21"/>
        <v>18.945006827746003</v>
      </c>
      <c r="D183" s="89"/>
      <c r="E183" s="89"/>
      <c r="F183" s="26">
        <f t="shared" si="22"/>
        <v>23.230641635008656</v>
      </c>
      <c r="G183" s="89"/>
      <c r="H183" s="89"/>
      <c r="I183" s="26">
        <f t="shared" si="23"/>
        <v>19.250166842531858</v>
      </c>
      <c r="J183" s="26"/>
      <c r="K183" s="26"/>
      <c r="L183" s="26">
        <f t="shared" si="24"/>
        <v>19.169651385892575</v>
      </c>
      <c r="M183" s="26"/>
      <c r="N183" s="48"/>
      <c r="O183" s="48"/>
      <c r="P183" s="48"/>
      <c r="Q183" s="48"/>
      <c r="R183" s="48"/>
      <c r="S183" s="48"/>
      <c r="T183" s="48"/>
      <c r="U183" s="48"/>
      <c r="V183" s="49"/>
      <c r="W183" s="49"/>
    </row>
    <row r="184" spans="1:23" x14ac:dyDescent="0.25">
      <c r="A184" s="26">
        <v>9</v>
      </c>
      <c r="B184" s="26"/>
      <c r="C184" s="26">
        <f t="shared" si="21"/>
        <v>19.549592668655198</v>
      </c>
      <c r="D184" s="26"/>
      <c r="E184" s="26"/>
      <c r="F184" s="26">
        <f t="shared" si="22"/>
        <v>24.102274350291694</v>
      </c>
      <c r="G184" s="26"/>
      <c r="H184" s="26"/>
      <c r="I184" s="26">
        <f t="shared" si="23"/>
        <v>19.879884855735146</v>
      </c>
      <c r="J184" s="26"/>
      <c r="K184" s="26"/>
      <c r="L184" s="26">
        <f t="shared" si="24"/>
        <v>19.796735550059552</v>
      </c>
      <c r="M184" s="26"/>
      <c r="N184" s="48"/>
      <c r="O184" s="48"/>
      <c r="P184" s="48"/>
      <c r="Q184" s="48"/>
      <c r="R184" s="48"/>
      <c r="S184" s="48"/>
      <c r="T184" s="48"/>
      <c r="U184" s="48"/>
      <c r="V184" s="49"/>
      <c r="W184" s="49"/>
    </row>
    <row r="185" spans="1:23" x14ac:dyDescent="0.25">
      <c r="A185" s="26">
        <v>10</v>
      </c>
      <c r="B185" s="26"/>
      <c r="C185" s="26">
        <f t="shared" si="21"/>
        <v>20.155861770596452</v>
      </c>
      <c r="D185" s="26"/>
      <c r="E185" s="26"/>
      <c r="F185" s="26">
        <f t="shared" si="22"/>
        <v>24.974660710250983</v>
      </c>
      <c r="G185" s="26"/>
      <c r="H185" s="26"/>
      <c r="I185" s="26">
        <f t="shared" si="23"/>
        <v>20.511125450016653</v>
      </c>
      <c r="J185" s="26"/>
      <c r="K185" s="26"/>
      <c r="L185" s="26">
        <f t="shared" si="24"/>
        <v>20.425335926980161</v>
      </c>
      <c r="M185" s="26"/>
      <c r="N185" s="48"/>
      <c r="O185" s="48"/>
      <c r="P185" s="48"/>
      <c r="Q185" s="48"/>
      <c r="R185" s="48"/>
      <c r="S185" s="48"/>
      <c r="T185" s="48"/>
      <c r="U185" s="48"/>
      <c r="V185" s="49"/>
      <c r="W185" s="49"/>
    </row>
    <row r="186" spans="1:23" x14ac:dyDescent="0.25">
      <c r="A186" s="24">
        <v>11</v>
      </c>
      <c r="B186" s="24"/>
      <c r="C186" s="24">
        <f t="shared" si="21"/>
        <v>20.763609570597119</v>
      </c>
      <c r="D186" s="24"/>
      <c r="E186" s="24"/>
      <c r="F186" s="24">
        <f t="shared" si="22"/>
        <v>25.847709126123782</v>
      </c>
      <c r="G186" s="24"/>
      <c r="H186" s="24"/>
      <c r="I186" s="24">
        <f t="shared" si="23"/>
        <v>21.143703589481468</v>
      </c>
      <c r="J186" s="24"/>
      <c r="K186" s="24"/>
      <c r="L186" s="24">
        <f t="shared" si="24"/>
        <v>21.055268254687828</v>
      </c>
      <c r="M186" s="24"/>
      <c r="N186" s="48"/>
      <c r="O186" s="48"/>
      <c r="P186" s="48"/>
      <c r="Q186" s="48"/>
      <c r="R186" s="48"/>
      <c r="S186" s="48"/>
      <c r="T186" s="48"/>
      <c r="U186" s="48"/>
      <c r="V186" s="49"/>
      <c r="W186" s="49"/>
    </row>
    <row r="187" spans="1:23" x14ac:dyDescent="0.25">
      <c r="A187" s="26">
        <v>12</v>
      </c>
      <c r="B187" s="26"/>
      <c r="C187" s="26">
        <f t="shared" si="21"/>
        <v>21.372663361987275</v>
      </c>
      <c r="D187" s="26"/>
      <c r="E187" s="26"/>
      <c r="F187" s="26">
        <f t="shared" si="22"/>
        <v>26.721342272136003</v>
      </c>
      <c r="G187" s="26"/>
      <c r="H187" s="26"/>
      <c r="I187" s="26">
        <f t="shared" si="23"/>
        <v>21.777463053613172</v>
      </c>
      <c r="J187" s="26"/>
      <c r="K187" s="26"/>
      <c r="L187" s="26">
        <f t="shared" si="24"/>
        <v>21.686376966071702</v>
      </c>
      <c r="M187" s="26"/>
      <c r="N187" s="48"/>
      <c r="O187" s="48"/>
      <c r="P187" s="48"/>
      <c r="Q187" s="48"/>
      <c r="R187" s="48"/>
      <c r="S187" s="48"/>
      <c r="T187" s="48"/>
      <c r="U187" s="48"/>
      <c r="V187" s="49"/>
      <c r="W187" s="49"/>
    </row>
    <row r="188" spans="1:23" x14ac:dyDescent="0.25">
      <c r="A188" s="26">
        <v>13</v>
      </c>
      <c r="B188" s="26"/>
      <c r="C188" s="26">
        <f t="shared" si="21"/>
        <v>21.982876325606462</v>
      </c>
      <c r="D188" s="26"/>
      <c r="E188" s="26"/>
      <c r="F188" s="26">
        <f t="shared" si="22"/>
        <v>27.595494413100642</v>
      </c>
      <c r="G188" s="26"/>
      <c r="H188" s="26"/>
      <c r="I188" s="26">
        <f t="shared" si="23"/>
        <v>22.412271038246864</v>
      </c>
      <c r="J188" s="26"/>
      <c r="K188" s="26"/>
      <c r="L188" s="26">
        <f t="shared" si="24"/>
        <v>22.318529812431574</v>
      </c>
      <c r="M188" s="26"/>
      <c r="N188" s="48"/>
      <c r="O188" s="48"/>
      <c r="P188" s="48"/>
      <c r="Q188" s="48"/>
      <c r="R188" s="48"/>
      <c r="S188" s="48"/>
      <c r="T188" s="48"/>
      <c r="U188" s="48"/>
      <c r="V188" s="49"/>
      <c r="W188" s="49"/>
    </row>
    <row r="189" spans="1:23" x14ac:dyDescent="0.25">
      <c r="A189" s="26">
        <v>14</v>
      </c>
      <c r="B189" s="26"/>
      <c r="C189" s="26">
        <f t="shared" si="21"/>
        <v>22.594122854556776</v>
      </c>
      <c r="D189" s="26"/>
      <c r="E189" s="26"/>
      <c r="F189" s="26">
        <f t="shared" si="22"/>
        <v>28.470109311174571</v>
      </c>
      <c r="G189" s="26"/>
      <c r="H189" s="26"/>
      <c r="I189" s="26">
        <f t="shared" si="23"/>
        <v>23.048013926609897</v>
      </c>
      <c r="J189" s="26"/>
      <c r="K189" s="26"/>
      <c r="L189" s="26">
        <f t="shared" si="24"/>
        <v>22.951613652206589</v>
      </c>
      <c r="M189" s="26"/>
      <c r="N189" s="48"/>
      <c r="O189" s="48"/>
      <c r="P189" s="48"/>
      <c r="Q189" s="48"/>
      <c r="R189" s="48"/>
      <c r="S189" s="48"/>
      <c r="T189" s="48"/>
      <c r="U189" s="48"/>
      <c r="V189" s="49"/>
      <c r="W189" s="49"/>
    </row>
    <row r="190" spans="1:23" x14ac:dyDescent="0.25">
      <c r="A190" s="26">
        <v>15</v>
      </c>
      <c r="B190" s="26"/>
      <c r="C190" s="26">
        <f t="shared" si="21"/>
        <v>23.206294856846423</v>
      </c>
      <c r="D190" s="26"/>
      <c r="E190" s="26"/>
      <c r="F190" s="26">
        <f t="shared" si="22"/>
        <v>29.345138570444973</v>
      </c>
      <c r="G190" s="26"/>
      <c r="H190" s="26"/>
      <c r="I190" s="26">
        <f t="shared" si="23"/>
        <v>23.684593944905853</v>
      </c>
      <c r="J190" s="26"/>
      <c r="K190" s="26"/>
      <c r="L190" s="26">
        <f t="shared" si="24"/>
        <v>23.585531120547532</v>
      </c>
      <c r="M190" s="26"/>
      <c r="N190" s="48"/>
      <c r="O190" s="48"/>
      <c r="P190" s="48"/>
      <c r="Q190" s="48"/>
      <c r="R190" s="48"/>
      <c r="S190" s="48"/>
      <c r="T190" s="48"/>
      <c r="U190" s="48"/>
      <c r="V190" s="49"/>
      <c r="W190" s="49"/>
    </row>
    <row r="191" spans="1:23" x14ac:dyDescent="0.25">
      <c r="A191" s="26">
        <v>16</v>
      </c>
      <c r="B191" s="26"/>
      <c r="C191" s="26">
        <f t="shared" si="21"/>
        <v>23.819298805333322</v>
      </c>
      <c r="D191" s="26"/>
      <c r="E191" s="26"/>
      <c r="F191" s="26">
        <f t="shared" si="22"/>
        <v>30.220540316103719</v>
      </c>
      <c r="G191" s="26"/>
      <c r="H191" s="26"/>
      <c r="I191" s="26">
        <f t="shared" si="23"/>
        <v>24.321926493863366</v>
      </c>
      <c r="J191" s="26"/>
      <c r="K191" s="26"/>
      <c r="L191" s="26">
        <f t="shared" si="24"/>
        <v>24.220197972026671</v>
      </c>
      <c r="M191" s="26"/>
      <c r="N191" s="48"/>
      <c r="O191" s="48"/>
      <c r="P191" s="48"/>
      <c r="Q191" s="48"/>
      <c r="R191" s="48"/>
      <c r="S191" s="48"/>
      <c r="T191" s="48"/>
      <c r="U191" s="48"/>
      <c r="V191" s="49"/>
      <c r="W191" s="49"/>
    </row>
    <row r="192" spans="1:23" x14ac:dyDescent="0.25">
      <c r="A192" s="26">
        <v>17</v>
      </c>
      <c r="B192" s="26"/>
      <c r="C192" s="26">
        <f t="shared" si="21"/>
        <v>24.433053364495393</v>
      </c>
      <c r="D192" s="26"/>
      <c r="E192" s="26"/>
      <c r="F192" s="26">
        <f t="shared" si="22"/>
        <v>31.0962781318838</v>
      </c>
      <c r="G192" s="26"/>
      <c r="H192" s="26"/>
      <c r="I192" s="26">
        <f t="shared" si="23"/>
        <v>24.959938002049043</v>
      </c>
      <c r="J192" s="26"/>
      <c r="K192" s="26"/>
      <c r="L192" s="26">
        <f t="shared" si="24"/>
        <v>24.85554094292938</v>
      </c>
      <c r="M192" s="26"/>
      <c r="N192" s="48"/>
      <c r="O192" s="48"/>
      <c r="P192" s="48"/>
      <c r="Q192" s="48"/>
      <c r="R192" s="48"/>
      <c r="S192" s="48"/>
      <c r="T192" s="48"/>
      <c r="U192" s="48"/>
      <c r="V192" s="49"/>
      <c r="W192" s="49"/>
    </row>
    <row r="193" spans="1:23" x14ac:dyDescent="0.25">
      <c r="A193" s="26">
        <v>18</v>
      </c>
      <c r="B193" s="26"/>
      <c r="C193" s="26">
        <f t="shared" si="21"/>
        <v>25.047487466595115</v>
      </c>
      <c r="D193" s="26"/>
      <c r="E193" s="26"/>
      <c r="F193" s="26">
        <f t="shared" si="22"/>
        <v>31.972320198702487</v>
      </c>
      <c r="G193" s="26"/>
      <c r="H193" s="26"/>
      <c r="I193" s="26">
        <f t="shared" si="23"/>
        <v>25.598564185676633</v>
      </c>
      <c r="J193" s="26"/>
      <c r="K193" s="26"/>
      <c r="L193" s="26">
        <f t="shared" si="24"/>
        <v>25.491496018341795</v>
      </c>
      <c r="M193" s="26"/>
      <c r="N193" s="48"/>
      <c r="O193" s="48"/>
      <c r="P193" s="48"/>
      <c r="Q193" s="48"/>
      <c r="R193" s="48"/>
      <c r="S193" s="48"/>
      <c r="T193" s="48"/>
      <c r="U193" s="48"/>
      <c r="V193" s="49"/>
      <c r="W193" s="49"/>
    </row>
    <row r="194" spans="1:23" x14ac:dyDescent="0.25">
      <c r="A194" s="26">
        <v>19</v>
      </c>
      <c r="B194" s="26"/>
      <c r="C194" s="26">
        <f t="shared" si="21"/>
        <v>25.662538740995746</v>
      </c>
      <c r="D194" s="26"/>
      <c r="E194" s="26"/>
      <c r="F194" s="26">
        <f t="shared" si="22"/>
        <v>32.848638591420759</v>
      </c>
      <c r="G194" s="26"/>
      <c r="H194" s="26"/>
      <c r="I194" s="26">
        <f t="shared" si="23"/>
        <v>26.237748627856803</v>
      </c>
      <c r="J194" s="26"/>
      <c r="K194" s="26"/>
      <c r="L194" s="26">
        <f t="shared" si="24"/>
        <v>26.128007017343013</v>
      </c>
      <c r="M194" s="26"/>
      <c r="N194" s="48"/>
      <c r="O194" s="48"/>
      <c r="P194" s="48"/>
      <c r="Q194" s="48"/>
      <c r="R194" s="48"/>
      <c r="S194" s="48"/>
      <c r="T194" s="48"/>
      <c r="U194" s="48"/>
      <c r="V194" s="49"/>
      <c r="W194" s="49"/>
    </row>
    <row r="195" spans="1:23" x14ac:dyDescent="0.25">
      <c r="A195" s="26">
        <v>20</v>
      </c>
      <c r="B195" s="26"/>
      <c r="C195" s="26">
        <f t="shared" si="21"/>
        <v>26.278152223242994</v>
      </c>
      <c r="D195" s="26"/>
      <c r="E195" s="26"/>
      <c r="F195" s="26">
        <f t="shared" si="22"/>
        <v>33.725208700861806</v>
      </c>
      <c r="G195" s="26"/>
      <c r="H195" s="26"/>
      <c r="I195" s="26">
        <f t="shared" si="23"/>
        <v>26.877441610906743</v>
      </c>
      <c r="J195" s="26"/>
      <c r="K195" s="26"/>
      <c r="L195" s="26">
        <f t="shared" si="24"/>
        <v>26.76502443019865</v>
      </c>
      <c r="M195" s="26"/>
      <c r="N195" s="48"/>
      <c r="O195" s="48"/>
      <c r="P195" s="48"/>
      <c r="Q195" s="48"/>
      <c r="R195" s="48"/>
      <c r="S195" s="48"/>
      <c r="T195" s="48"/>
      <c r="U195" s="48"/>
      <c r="V195" s="49"/>
      <c r="W195" s="49"/>
    </row>
    <row r="196" spans="1:23" x14ac:dyDescent="0.25">
      <c r="A196" s="26">
        <v>21</v>
      </c>
      <c r="B196" s="26"/>
      <c r="C196" s="26">
        <f t="shared" si="21"/>
        <v>26.894279287452274</v>
      </c>
      <c r="D196" s="26"/>
      <c r="E196" s="26"/>
      <c r="F196" s="26">
        <f t="shared" si="22"/>
        <v>34.602008755809891</v>
      </c>
      <c r="G196" s="26"/>
      <c r="H196" s="26"/>
      <c r="I196" s="26">
        <f t="shared" si="23"/>
        <v>27.51759915064909</v>
      </c>
      <c r="J196" s="26"/>
      <c r="K196" s="26"/>
      <c r="L196" s="26">
        <f t="shared" si="24"/>
        <v>27.402504456698903</v>
      </c>
      <c r="M196" s="26"/>
      <c r="N196" s="48"/>
      <c r="O196" s="48"/>
      <c r="P196" s="48"/>
      <c r="Q196" s="48"/>
      <c r="R196" s="48"/>
      <c r="S196" s="48"/>
      <c r="T196" s="48"/>
      <c r="U196" s="48"/>
      <c r="V196" s="49"/>
      <c r="W196" s="49"/>
    </row>
    <row r="197" spans="1:23" x14ac:dyDescent="0.25">
      <c r="A197" s="26">
        <v>22</v>
      </c>
      <c r="B197" s="26"/>
      <c r="C197" s="26">
        <f t="shared" si="21"/>
        <v>27.510876758198446</v>
      </c>
      <c r="D197" s="26"/>
      <c r="E197" s="26"/>
      <c r="F197" s="26">
        <f t="shared" si="22"/>
        <v>35.479019425377729</v>
      </c>
      <c r="G197" s="26"/>
      <c r="H197" s="26"/>
      <c r="I197" s="26">
        <f t="shared" si="23"/>
        <v>28.158182193078471</v>
      </c>
      <c r="J197" s="26"/>
      <c r="K197" s="26"/>
      <c r="L197" s="26">
        <f t="shared" si="24"/>
        <v>28.040408206185084</v>
      </c>
      <c r="M197" s="26"/>
      <c r="N197" s="48"/>
      <c r="O197" s="48"/>
      <c r="P197" s="48"/>
      <c r="Q197" s="48"/>
      <c r="R197" s="48"/>
      <c r="S197" s="48"/>
      <c r="T197" s="48"/>
      <c r="U197" s="48"/>
      <c r="V197" s="49"/>
      <c r="W197" s="49"/>
    </row>
    <row r="198" spans="1:23" x14ac:dyDescent="0.25">
      <c r="A198" s="26">
        <v>23</v>
      </c>
      <c r="B198" s="26"/>
      <c r="C198" s="26">
        <f t="shared" si="21"/>
        <v>28.127906167657205</v>
      </c>
      <c r="D198" s="26"/>
      <c r="E198" s="26"/>
      <c r="F198" s="26">
        <f t="shared" si="22"/>
        <v>36.356223486407146</v>
      </c>
      <c r="G198" s="26"/>
      <c r="H198" s="26"/>
      <c r="I198" s="26">
        <f t="shared" si="23"/>
        <v>28.799155942414423</v>
      </c>
      <c r="J198" s="26"/>
      <c r="K198" s="26"/>
      <c r="L198" s="26">
        <f t="shared" si="24"/>
        <v>28.678701028413041</v>
      </c>
      <c r="M198" s="26"/>
      <c r="N198" s="48"/>
      <c r="O198" s="48"/>
      <c r="P198" s="48"/>
      <c r="Q198" s="48"/>
      <c r="R198" s="48"/>
      <c r="S198" s="48"/>
      <c r="T198" s="48"/>
      <c r="U198" s="48"/>
      <c r="V198" s="49"/>
      <c r="W198" s="49"/>
    </row>
    <row r="199" spans="1:23" x14ac:dyDescent="0.25">
      <c r="A199" s="26">
        <v>24</v>
      </c>
      <c r="B199" s="26"/>
      <c r="C199" s="26">
        <f t="shared" si="21"/>
        <v>28.74533313101826</v>
      </c>
      <c r="D199" s="26"/>
      <c r="E199" s="26"/>
      <c r="F199" s="26">
        <f t="shared" si="22"/>
        <v>37.233605543823508</v>
      </c>
      <c r="G199" s="26"/>
      <c r="H199" s="26"/>
      <c r="I199" s="26">
        <f t="shared" si="23"/>
        <v>29.440489296135929</v>
      </c>
      <c r="J199" s="26"/>
      <c r="K199" s="26"/>
      <c r="L199" s="26">
        <f t="shared" si="24"/>
        <v>29.317351950950687</v>
      </c>
      <c r="M199" s="26"/>
      <c r="N199" s="48"/>
      <c r="O199" s="48"/>
      <c r="P199" s="48"/>
      <c r="Q199" s="48"/>
      <c r="R199" s="48"/>
      <c r="S199" s="48"/>
      <c r="T199" s="48"/>
      <c r="U199" s="48"/>
      <c r="V199" s="49"/>
      <c r="W199" s="49"/>
    </row>
    <row r="200" spans="1:23" x14ac:dyDescent="0.25">
      <c r="A200" s="26">
        <v>25</v>
      </c>
      <c r="B200" s="26"/>
      <c r="C200" s="26">
        <f t="shared" si="21"/>
        <v>29.363126818769203</v>
      </c>
      <c r="D200" s="26"/>
      <c r="E200" s="26"/>
      <c r="F200" s="26">
        <f t="shared" si="22"/>
        <v>38.111151794361923</v>
      </c>
      <c r="G200" s="26"/>
      <c r="H200" s="26"/>
      <c r="I200" s="26">
        <f t="shared" si="23"/>
        <v>30.082154367639987</v>
      </c>
      <c r="J200" s="26"/>
      <c r="K200" s="26"/>
      <c r="L200" s="26">
        <f t="shared" si="24"/>
        <v>29.956333203833108</v>
      </c>
      <c r="M200" s="26"/>
      <c r="N200" s="48"/>
      <c r="O200" s="48"/>
      <c r="P200" s="48"/>
      <c r="Q200" s="48"/>
      <c r="R200" s="48"/>
      <c r="S200" s="48"/>
      <c r="T200" s="48"/>
      <c r="U200" s="48"/>
      <c r="V200" s="49"/>
      <c r="W200" s="49"/>
    </row>
    <row r="201" spans="1:23" x14ac:dyDescent="0.25">
      <c r="A201" s="26">
        <v>26</v>
      </c>
      <c r="B201" s="26"/>
      <c r="C201" s="26">
        <f t="shared" si="21"/>
        <v>29.981259508763955</v>
      </c>
      <c r="D201" s="26"/>
      <c r="E201" s="26"/>
      <c r="F201" s="26">
        <f t="shared" si="22"/>
        <v>38.988849826015347</v>
      </c>
      <c r="G201" s="26"/>
      <c r="H201" s="26"/>
      <c r="I201" s="26">
        <f t="shared" si="23"/>
        <v>30.724126081068299</v>
      </c>
      <c r="J201" s="26"/>
      <c r="K201" s="26"/>
      <c r="L201" s="26">
        <f t="shared" si="24"/>
        <v>30.595619816083907</v>
      </c>
      <c r="M201" s="26"/>
      <c r="N201" s="48"/>
      <c r="O201" s="48"/>
      <c r="P201" s="48"/>
      <c r="Q201" s="48"/>
      <c r="R201" s="48"/>
      <c r="S201" s="48"/>
      <c r="T201" s="48"/>
      <c r="U201" s="48"/>
      <c r="V201" s="49"/>
      <c r="W201" s="49"/>
    </row>
    <row r="202" spans="1:23" x14ac:dyDescent="0.25">
      <c r="A202" s="26">
        <v>27</v>
      </c>
      <c r="B202" s="26"/>
      <c r="C202" s="26">
        <f t="shared" si="21"/>
        <v>30.599706204348308</v>
      </c>
      <c r="D202" s="26"/>
      <c r="E202" s="26"/>
      <c r="F202" s="26">
        <f t="shared" si="22"/>
        <v>39.866688447058301</v>
      </c>
      <c r="G202" s="26"/>
      <c r="H202" s="26"/>
      <c r="I202" s="26">
        <f t="shared" si="23"/>
        <v>31.366381825885735</v>
      </c>
      <c r="J202" s="26"/>
      <c r="K202" s="26"/>
      <c r="L202" s="26">
        <f>(0.5*S31*(1-L76)^2)/(1-MIN(1,L160)*L76)</f>
        <v>31.235189271738442</v>
      </c>
      <c r="M202" s="26"/>
      <c r="N202" s="48"/>
      <c r="O202" s="48"/>
      <c r="P202" s="48"/>
      <c r="Q202" s="48"/>
      <c r="R202" s="48"/>
      <c r="S202" s="48"/>
      <c r="T202" s="48"/>
      <c r="U202" s="48"/>
      <c r="V202" s="49"/>
      <c r="W202" s="49"/>
    </row>
    <row r="203" spans="1:23" x14ac:dyDescent="0.25">
      <c r="A203" s="26">
        <v>28</v>
      </c>
      <c r="B203" s="26"/>
      <c r="C203" s="26">
        <f t="shared" si="21"/>
        <v>31.218444307450344</v>
      </c>
      <c r="D203" s="26"/>
      <c r="E203" s="26"/>
      <c r="F203" s="26">
        <f t="shared" si="22"/>
        <v>40.744657539680006</v>
      </c>
      <c r="G203" s="26"/>
      <c r="H203" s="26"/>
      <c r="I203" s="26">
        <f t="shared" si="23"/>
        <v>32.008901161176652</v>
      </c>
      <c r="J203" s="26"/>
      <c r="K203" s="26"/>
      <c r="L203" s="26">
        <f t="shared" si="24"/>
        <v>31.875021215376925</v>
      </c>
      <c r="M203" s="26"/>
      <c r="N203" s="48"/>
      <c r="O203" s="48"/>
      <c r="P203" s="48"/>
      <c r="Q203" s="48"/>
      <c r="R203" s="48"/>
      <c r="S203" s="48"/>
      <c r="T203" s="48"/>
      <c r="U203" s="48"/>
      <c r="V203" s="49"/>
      <c r="W203" s="49"/>
    </row>
    <row r="204" spans="1:23" x14ac:dyDescent="0.25">
      <c r="A204" s="26">
        <v>29</v>
      </c>
      <c r="B204" s="26"/>
      <c r="C204" s="26">
        <f t="shared" si="21"/>
        <v>31.83745333762203</v>
      </c>
      <c r="D204" s="26"/>
      <c r="E204" s="26"/>
      <c r="F204" s="26">
        <f t="shared" si="22"/>
        <v>41.622747934191217</v>
      </c>
      <c r="G204" s="26"/>
      <c r="H204" s="26"/>
      <c r="I204" s="26">
        <f t="shared" si="23"/>
        <v>32.651665561506235</v>
      </c>
      <c r="J204" s="26"/>
      <c r="K204" s="26"/>
      <c r="L204" s="26">
        <f t="shared" si="24"/>
        <v>32.515097199048753</v>
      </c>
      <c r="M204" s="26"/>
      <c r="N204" s="48"/>
      <c r="O204" s="48"/>
      <c r="P204" s="48"/>
      <c r="Q204" s="48"/>
      <c r="R204" s="48"/>
      <c r="S204" s="48"/>
      <c r="T204" s="48"/>
      <c r="U204" s="48"/>
      <c r="V204" s="49"/>
      <c r="W204" s="49"/>
    </row>
    <row r="205" spans="1:23" x14ac:dyDescent="0.25">
      <c r="A205" s="26">
        <v>30</v>
      </c>
      <c r="B205" s="26"/>
      <c r="C205" s="26">
        <f t="shared" si="21"/>
        <v>32.456714689668949</v>
      </c>
      <c r="D205" s="26"/>
      <c r="E205" s="26"/>
      <c r="F205" s="26">
        <f t="shared" si="22"/>
        <v>42.500951300507943</v>
      </c>
      <c r="G205" s="26"/>
      <c r="H205" s="26"/>
      <c r="I205" s="26">
        <f t="shared" si="23"/>
        <v>33.294658197686033</v>
      </c>
      <c r="J205" s="26"/>
      <c r="K205" s="26"/>
      <c r="L205" s="26">
        <f t="shared" si="24"/>
        <v>33.155400463954983</v>
      </c>
      <c r="M205" s="26"/>
      <c r="N205" s="48"/>
      <c r="O205" s="48"/>
      <c r="P205" s="48"/>
      <c r="Q205" s="48"/>
      <c r="R205" s="48"/>
      <c r="S205" s="48"/>
      <c r="T205" s="48"/>
      <c r="U205" s="48"/>
      <c r="V205" s="49"/>
      <c r="W205" s="49"/>
    </row>
    <row r="206" spans="1:23" x14ac:dyDescent="0.25">
      <c r="A206" s="26">
        <v>31</v>
      </c>
      <c r="B206" s="26"/>
      <c r="C206" s="26">
        <f t="shared" si="21"/>
        <v>33.076211423823231</v>
      </c>
      <c r="D206" s="26"/>
      <c r="E206" s="26"/>
      <c r="F206" s="26">
        <f t="shared" si="22"/>
        <v>43.379260054205915</v>
      </c>
      <c r="G206" s="26"/>
      <c r="H206" s="26"/>
      <c r="I206" s="26">
        <f t="shared" si="23"/>
        <v>33.937863746976753</v>
      </c>
      <c r="J206" s="26"/>
      <c r="K206" s="26"/>
      <c r="L206" s="26">
        <f t="shared" si="24"/>
        <v>33.79591575144498</v>
      </c>
      <c r="M206" s="26"/>
      <c r="N206" s="48"/>
      <c r="O206" s="48"/>
      <c r="P206" s="48"/>
      <c r="Q206" s="48"/>
      <c r="R206" s="48"/>
      <c r="S206" s="48"/>
      <c r="T206" s="48"/>
      <c r="U206" s="48"/>
      <c r="V206" s="49"/>
      <c r="W206" s="49"/>
    </row>
    <row r="207" spans="1:23" x14ac:dyDescent="0.25">
      <c r="A207" s="26">
        <v>32</v>
      </c>
      <c r="B207" s="26"/>
      <c r="C207" s="26">
        <f t="shared" si="21"/>
        <v>33.695928083473703</v>
      </c>
      <c r="D207" s="26"/>
      <c r="E207" s="26"/>
      <c r="F207" s="26">
        <f t="shared" si="22"/>
        <v>44.257667274913004</v>
      </c>
      <c r="G207" s="26"/>
      <c r="H207" s="26"/>
      <c r="I207" s="26">
        <f t="shared" si="23"/>
        <v>34.581268228217283</v>
      </c>
      <c r="J207" s="26"/>
      <c r="K207" s="26"/>
      <c r="L207" s="26">
        <f t="shared" si="24"/>
        <v>34.436629138835023</v>
      </c>
      <c r="M207" s="26"/>
      <c r="N207" s="48"/>
      <c r="O207" s="48"/>
      <c r="P207" s="48"/>
      <c r="Q207" s="48"/>
      <c r="R207" s="48"/>
      <c r="S207" s="48"/>
      <c r="T207" s="48"/>
      <c r="U207" s="48"/>
      <c r="V207" s="49"/>
      <c r="W207" s="49"/>
    </row>
    <row r="208" spans="1:23" x14ac:dyDescent="0.25">
      <c r="A208" s="26">
        <v>33</v>
      </c>
      <c r="B208" s="26"/>
      <c r="C208" s="26">
        <f t="shared" si="21"/>
        <v>34.315850536321037</v>
      </c>
      <c r="D208" s="26"/>
      <c r="E208" s="26"/>
      <c r="F208" s="26">
        <f t="shared" si="22"/>
        <v>45.136166635189795</v>
      </c>
      <c r="G208" s="26"/>
      <c r="H208" s="26"/>
      <c r="I208" s="26">
        <f t="shared" si="23"/>
        <v>35.224858858142781</v>
      </c>
      <c r="J208" s="26"/>
      <c r="K208" s="26"/>
      <c r="L208" s="26">
        <f t="shared" si="24"/>
        <v>35.077527896327354</v>
      </c>
      <c r="M208" s="26"/>
      <c r="N208" s="48"/>
      <c r="O208" s="48"/>
      <c r="P208" s="48"/>
      <c r="Q208" s="48"/>
      <c r="R208" s="48"/>
      <c r="S208" s="48"/>
      <c r="T208" s="48"/>
      <c r="U208" s="48"/>
      <c r="V208" s="49"/>
      <c r="W208" s="49"/>
    </row>
    <row r="209" spans="1:23" x14ac:dyDescent="0.25">
      <c r="A209" s="26">
        <v>34</v>
      </c>
      <c r="B209" s="26"/>
      <c r="C209" s="26">
        <f t="shared" si="21"/>
        <v>34.935965835519426</v>
      </c>
      <c r="D209" s="26"/>
      <c r="E209" s="26"/>
      <c r="F209" s="26">
        <f t="shared" si="22"/>
        <v>46.014752338358775</v>
      </c>
      <c r="G209" s="26"/>
      <c r="H209" s="26"/>
      <c r="I209" s="26">
        <f t="shared" si="23"/>
        <v>35.868623925781456</v>
      </c>
      <c r="J209" s="26"/>
      <c r="K209" s="26"/>
      <c r="L209" s="26">
        <f t="shared" si="24"/>
        <v>35.718600361932324</v>
      </c>
      <c r="M209" s="26"/>
      <c r="N209" s="48"/>
      <c r="O209" s="48"/>
      <c r="P209" s="48"/>
      <c r="Q209" s="48"/>
      <c r="R209" s="48"/>
      <c r="S209" s="48"/>
      <c r="T209" s="48"/>
      <c r="U209" s="48"/>
      <c r="V209" s="49"/>
      <c r="W209" s="49"/>
    </row>
    <row r="210" spans="1:23" x14ac:dyDescent="0.25">
      <c r="A210" s="26">
        <v>35</v>
      </c>
      <c r="B210" s="26"/>
      <c r="C210" s="26">
        <f t="shared" si="21"/>
        <v>35.55626209793104</v>
      </c>
      <c r="D210" s="26"/>
      <c r="E210" s="26"/>
      <c r="F210" s="26">
        <f t="shared" si="22"/>
        <v>46.893419063995246</v>
      </c>
      <c r="G210" s="26"/>
      <c r="H210" s="26"/>
      <c r="I210" s="26">
        <f t="shared" si="23"/>
        <v>36.512552682330544</v>
      </c>
      <c r="J210" s="26"/>
      <c r="K210" s="26"/>
      <c r="L210" s="26">
        <f t="shared" si="24"/>
        <v>36.359835831804958</v>
      </c>
      <c r="M210" s="26"/>
      <c r="N210" s="48"/>
      <c r="O210" s="48"/>
      <c r="P210" s="48"/>
      <c r="Q210" s="48"/>
      <c r="R210" s="48"/>
      <c r="S210" s="48"/>
      <c r="T210" s="48"/>
      <c r="U210" s="48"/>
      <c r="V210" s="49"/>
      <c r="W210" s="49"/>
    </row>
    <row r="211" spans="1:23" x14ac:dyDescent="0.25">
      <c r="A211" s="97">
        <v>36</v>
      </c>
      <c r="B211" s="97"/>
      <c r="C211" s="97">
        <f t="shared" si="21"/>
        <v>36.176728397082385</v>
      </c>
      <c r="D211" s="97"/>
      <c r="E211" s="97"/>
      <c r="F211" s="97">
        <f t="shared" si="22"/>
        <v>47.772161920000826</v>
      </c>
      <c r="G211" s="97"/>
      <c r="H211" s="97"/>
      <c r="I211" s="97">
        <f t="shared" si="23"/>
        <v>37.15663524433085</v>
      </c>
      <c r="J211" s="97"/>
      <c r="K211" s="97"/>
      <c r="L211" s="97">
        <f t="shared" si="24"/>
        <v>37.001224463824435</v>
      </c>
      <c r="M211" s="97"/>
      <c r="N211" s="48"/>
      <c r="O211" s="48"/>
      <c r="P211" s="48"/>
      <c r="Q211" s="48"/>
      <c r="R211" s="48"/>
      <c r="S211" s="48"/>
      <c r="T211" s="48"/>
      <c r="U211" s="48"/>
      <c r="V211" s="49"/>
      <c r="W211" s="49"/>
    </row>
    <row r="212" spans="1:23" x14ac:dyDescent="0.25">
      <c r="A212" s="26">
        <v>37</v>
      </c>
      <c r="B212" s="26"/>
      <c r="C212" s="26">
        <f t="shared" si="21"/>
        <v>36.797354668792146</v>
      </c>
      <c r="D212" s="26"/>
      <c r="E212" s="26"/>
      <c r="F212" s="26">
        <f t="shared" si="22"/>
        <v>48.650976400350281</v>
      </c>
      <c r="G212" s="26"/>
      <c r="H212" s="26"/>
      <c r="I212" s="26">
        <f t="shared" si="23"/>
        <v>37.800862508303005</v>
      </c>
      <c r="J212" s="26"/>
      <c r="K212" s="26"/>
      <c r="L212" s="26">
        <f t="shared" si="24"/>
        <v>37.642757192587496</v>
      </c>
      <c r="M212" s="26"/>
      <c r="N212" s="48"/>
      <c r="O212" s="48"/>
      <c r="P212" s="48"/>
      <c r="Q212" s="48"/>
      <c r="R212" s="48"/>
      <c r="S212" s="48"/>
      <c r="T212" s="48"/>
      <c r="U212" s="48"/>
      <c r="V212" s="49"/>
      <c r="W212" s="49"/>
    </row>
    <row r="213" spans="1:23" x14ac:dyDescent="0.25">
      <c r="A213" s="26">
        <v>38</v>
      </c>
      <c r="B213" s="26"/>
      <c r="C213" s="26">
        <f t="shared" si="21"/>
        <v>37.418131627754249</v>
      </c>
      <c r="D213" s="26"/>
      <c r="E213" s="26"/>
      <c r="F213" s="26">
        <f t="shared" si="22"/>
        <v>49.529858347743378</v>
      </c>
      <c r="G213" s="26"/>
      <c r="H213" s="26"/>
      <c r="I213" s="26">
        <f t="shared" si="23"/>
        <v>38.445226075293412</v>
      </c>
      <c r="J213" s="26"/>
      <c r="K213" s="26"/>
      <c r="L213" s="26">
        <f t="shared" si="24"/>
        <v>38.28442565426986</v>
      </c>
      <c r="M213" s="26"/>
      <c r="N213" s="48"/>
      <c r="O213" s="48"/>
      <c r="P213" s="48"/>
      <c r="Q213" s="48"/>
      <c r="R213" s="48"/>
      <c r="S213" s="48"/>
      <c r="T213" s="48"/>
      <c r="U213" s="48"/>
      <c r="V213" s="49"/>
      <c r="W213" s="49"/>
    </row>
    <row r="214" spans="1:23" x14ac:dyDescent="0.25">
      <c r="A214" s="26">
        <v>39</v>
      </c>
      <c r="B214" s="26"/>
      <c r="C214" s="26">
        <f t="shared" si="21"/>
        <v>38.039050693620858</v>
      </c>
      <c r="D214" s="26"/>
      <c r="E214" s="26"/>
      <c r="F214" s="26">
        <f t="shared" si="22"/>
        <v>50.408803920510074</v>
      </c>
      <c r="G214" s="26"/>
      <c r="H214" s="26"/>
      <c r="I214" s="26">
        <f t="shared" si="23"/>
        <v>39.089718184013073</v>
      </c>
      <c r="J214" s="26"/>
      <c r="K214" s="26"/>
      <c r="L214" s="26">
        <f t="shared" si="24"/>
        <v>38.926222120044791</v>
      </c>
      <c r="M214" s="26"/>
      <c r="N214" s="48"/>
      <c r="O214" s="48"/>
      <c r="P214" s="48"/>
      <c r="Q214" s="48"/>
      <c r="R214" s="48"/>
      <c r="S214" s="48"/>
      <c r="T214" s="48"/>
      <c r="U214" s="48"/>
      <c r="V214" s="49"/>
      <c r="W214" s="49"/>
    </row>
    <row r="215" spans="1:23" x14ac:dyDescent="0.25">
      <c r="A215" s="26">
        <v>40</v>
      </c>
      <c r="B215" s="26"/>
      <c r="C215" s="26">
        <f t="shared" si="21"/>
        <v>38.660103925346192</v>
      </c>
      <c r="D215" s="26"/>
      <c r="E215" s="26"/>
      <c r="F215" s="26">
        <f t="shared" si="22"/>
        <v>51.287809563214381</v>
      </c>
      <c r="G215" s="26"/>
      <c r="H215" s="26"/>
      <c r="I215" s="26">
        <f t="shared" si="23"/>
        <v>39.734331651448905</v>
      </c>
      <c r="J215" s="26"/>
      <c r="K215" s="26"/>
      <c r="L215" s="26">
        <f t="shared" si="24"/>
        <v>39.568139436942765</v>
      </c>
      <c r="M215" s="26"/>
      <c r="N215" s="48"/>
      <c r="O215" s="48"/>
      <c r="P215" s="48"/>
      <c r="Q215" s="48"/>
      <c r="R215" s="48"/>
      <c r="S215" s="48"/>
      <c r="T215" s="48"/>
      <c r="U215" s="48"/>
      <c r="V215" s="49"/>
      <c r="W215" s="49"/>
    </row>
    <row r="216" spans="1:23" x14ac:dyDescent="0.25">
      <c r="A216" s="26">
        <v>41</v>
      </c>
      <c r="B216" s="26"/>
      <c r="C216" s="26">
        <f t="shared" si="21"/>
        <v>39.281283962734243</v>
      </c>
      <c r="D216" s="26"/>
      <c r="E216" s="26"/>
      <c r="F216" s="26">
        <f t="shared" si="22"/>
        <v>52.166871980483542</v>
      </c>
      <c r="G216" s="26"/>
      <c r="H216" s="26"/>
      <c r="I216" s="26">
        <f t="shared" si="23"/>
        <v>40.379059819991092</v>
      </c>
      <c r="J216" s="26"/>
      <c r="K216" s="26"/>
      <c r="L216" s="26">
        <f t="shared" si="24"/>
        <v>40.210170975199972</v>
      </c>
      <c r="M216" s="26"/>
      <c r="N216" s="48"/>
      <c r="O216" s="48"/>
      <c r="P216" s="48"/>
      <c r="Q216" s="48"/>
      <c r="R216" s="48"/>
      <c r="S216" s="48"/>
      <c r="T216" s="48"/>
      <c r="U216" s="48"/>
      <c r="V216" s="49"/>
      <c r="W216" s="49"/>
    </row>
    <row r="217" spans="1:23" x14ac:dyDescent="0.25">
      <c r="A217" s="85" t="s">
        <v>104</v>
      </c>
      <c r="B217" s="62"/>
      <c r="C217" s="98"/>
      <c r="D217" s="87"/>
      <c r="E217" s="87"/>
      <c r="F217" s="87"/>
      <c r="G217" s="87"/>
      <c r="H217" s="87"/>
      <c r="I217" s="87"/>
      <c r="J217" s="87"/>
      <c r="K217" s="87"/>
      <c r="L217" s="87"/>
      <c r="M217" s="88"/>
      <c r="N217" s="48"/>
      <c r="O217" s="48"/>
      <c r="P217" s="48"/>
      <c r="Q217" s="48"/>
      <c r="R217" s="48"/>
      <c r="S217" s="48"/>
      <c r="T217" s="48"/>
      <c r="U217" s="48"/>
      <c r="V217" s="49"/>
      <c r="W217" s="49"/>
    </row>
    <row r="218" spans="1:23" x14ac:dyDescent="0.25">
      <c r="A218" s="26">
        <v>1</v>
      </c>
      <c r="B218" s="26"/>
      <c r="C218" s="26">
        <f>900*0.25*((C134-1)+SQRT(((C134-1)^2)+(8*0.5*C134)/(C92*0.25)))</f>
        <v>46.8222888694742</v>
      </c>
      <c r="D218" s="26"/>
      <c r="E218" s="26"/>
      <c r="F218" s="26">
        <f>900*0.25*((F134-1)+SQRT(((F134-1)^2)+(8*0.5*F134)/(F92*0.25)))</f>
        <v>140.72594263676899</v>
      </c>
      <c r="G218" s="26"/>
      <c r="H218" s="26"/>
      <c r="I218" s="26">
        <f>900*0.25*((I134-1)+SQRT(((I134-1)^2)+(8*0.5*I134)/(I92*0.25)))</f>
        <v>33.85999880860917</v>
      </c>
      <c r="J218" s="26"/>
      <c r="K218" s="26"/>
      <c r="L218" s="26">
        <f>900*0.25*((L134-1)+SQRT(((L134-1)^2)+(8*0.5*L134)/(L92*0.25)))</f>
        <v>29.477497897711288</v>
      </c>
      <c r="M218" s="26"/>
      <c r="N218" s="48"/>
      <c r="O218" s="48"/>
      <c r="P218" s="48"/>
      <c r="Q218" s="48"/>
      <c r="R218" s="48"/>
      <c r="S218" s="48"/>
      <c r="T218" s="48"/>
      <c r="U218" s="48"/>
      <c r="V218" s="49"/>
      <c r="W218" s="49"/>
    </row>
    <row r="219" spans="1:23" x14ac:dyDescent="0.25">
      <c r="A219" s="26">
        <v>2</v>
      </c>
      <c r="B219" s="26"/>
      <c r="C219" s="26">
        <f t="shared" ref="C219:C258" si="25">900*0.25*((C135-1)+SQRT(((C135-1)^2)+(8*0.5*C135)/(C93*0.25)))</f>
        <v>32.695906109096633</v>
      </c>
      <c r="D219" s="26"/>
      <c r="E219" s="26"/>
      <c r="F219" s="26">
        <f t="shared" ref="F219:F258" si="26">900*0.25*((F135-1)+SQRT(((F135-1)^2)+(8*0.5*F135)/(F93*0.25)))</f>
        <v>110.32343890135746</v>
      </c>
      <c r="G219" s="26"/>
      <c r="H219" s="26"/>
      <c r="I219" s="26">
        <f t="shared" ref="I219:I258" si="27">900*0.25*((I135-1)+SQRT(((I135-1)^2)+(8*0.5*I135)/(I93*0.25)))</f>
        <v>21.804751344711313</v>
      </c>
      <c r="J219" s="26"/>
      <c r="K219" s="26"/>
      <c r="L219" s="26">
        <f t="shared" ref="L219:L258" si="28">900*0.25*((L135-1)+SQRT(((L135-1)^2)+(8*0.5*L135)/(L93*0.25)))</f>
        <v>18.915007141595552</v>
      </c>
      <c r="M219" s="26"/>
      <c r="N219" s="48"/>
      <c r="O219" s="48"/>
      <c r="P219" s="48"/>
      <c r="Q219" s="48"/>
      <c r="R219" s="48"/>
      <c r="S219" s="48"/>
      <c r="T219" s="48"/>
      <c r="U219" s="48"/>
      <c r="V219" s="49"/>
      <c r="W219" s="49"/>
    </row>
    <row r="220" spans="1:23" x14ac:dyDescent="0.25">
      <c r="A220" s="26">
        <v>3</v>
      </c>
      <c r="B220" s="26"/>
      <c r="C220" s="26">
        <f t="shared" si="25"/>
        <v>23.747494950151616</v>
      </c>
      <c r="D220" s="26"/>
      <c r="E220" s="26"/>
      <c r="F220" s="26">
        <f t="shared" si="26"/>
        <v>87.303074581024205</v>
      </c>
      <c r="G220" s="26"/>
      <c r="H220" s="26"/>
      <c r="I220" s="26">
        <f t="shared" si="27"/>
        <v>15.082310796649569</v>
      </c>
      <c r="J220" s="26"/>
      <c r="K220" s="26"/>
      <c r="L220" s="26">
        <f t="shared" si="28"/>
        <v>13.222973795285741</v>
      </c>
      <c r="M220" s="26"/>
      <c r="N220" s="48"/>
      <c r="O220" s="48"/>
      <c r="P220" s="48"/>
      <c r="Q220" s="48"/>
      <c r="R220" s="48"/>
      <c r="S220" s="48"/>
      <c r="T220" s="48"/>
      <c r="U220" s="48"/>
      <c r="V220" s="49"/>
      <c r="W220" s="49"/>
    </row>
    <row r="221" spans="1:23" x14ac:dyDescent="0.25">
      <c r="A221" s="26">
        <v>4</v>
      </c>
      <c r="B221" s="26"/>
      <c r="C221" s="26">
        <f t="shared" si="25"/>
        <v>18.140412536016463</v>
      </c>
      <c r="D221" s="26"/>
      <c r="E221" s="26"/>
      <c r="F221" s="26">
        <f t="shared" si="26"/>
        <v>69.736272967188825</v>
      </c>
      <c r="G221" s="26"/>
      <c r="H221" s="26"/>
      <c r="I221" s="26">
        <f t="shared" si="27"/>
        <v>11.276916243348548</v>
      </c>
      <c r="J221" s="26"/>
      <c r="K221" s="26"/>
      <c r="L221" s="26">
        <f t="shared" si="28"/>
        <v>10.018349833503404</v>
      </c>
      <c r="M221" s="26"/>
      <c r="N221" s="48"/>
      <c r="O221" s="48"/>
      <c r="P221" s="48"/>
      <c r="Q221" s="48"/>
      <c r="R221" s="48"/>
      <c r="S221" s="48"/>
      <c r="T221" s="48"/>
      <c r="U221" s="48"/>
      <c r="V221" s="49"/>
      <c r="W221" s="49"/>
    </row>
    <row r="222" spans="1:23" x14ac:dyDescent="0.25">
      <c r="A222" s="26">
        <v>5</v>
      </c>
      <c r="B222" s="26"/>
      <c r="C222" s="26">
        <f t="shared" si="25"/>
        <v>14.537280564940648</v>
      </c>
      <c r="D222" s="26"/>
      <c r="E222" s="26"/>
      <c r="F222" s="26">
        <f t="shared" si="26"/>
        <v>56.326540082479013</v>
      </c>
      <c r="G222" s="26"/>
      <c r="H222" s="26"/>
      <c r="I222" s="26">
        <f t="shared" si="27"/>
        <v>8.9744561819748387</v>
      </c>
      <c r="J222" s="26"/>
      <c r="K222" s="26"/>
      <c r="L222" s="26">
        <f t="shared" si="28"/>
        <v>8.0633315125036624</v>
      </c>
      <c r="M222" s="26"/>
      <c r="N222" s="48"/>
      <c r="O222" s="48"/>
      <c r="P222" s="48"/>
      <c r="Q222" s="48"/>
      <c r="R222" s="48"/>
      <c r="S222" s="48"/>
      <c r="T222" s="48"/>
      <c r="U222" s="48"/>
      <c r="V222" s="49"/>
      <c r="W222" s="49"/>
    </row>
    <row r="223" spans="1:23" x14ac:dyDescent="0.25">
      <c r="A223" s="26">
        <v>6</v>
      </c>
      <c r="B223" s="26"/>
      <c r="C223" s="26">
        <f t="shared" si="25"/>
        <v>12.119610530802333</v>
      </c>
      <c r="D223" s="26"/>
      <c r="E223" s="26"/>
      <c r="F223" s="26">
        <f t="shared" si="26"/>
        <v>46.124127539300943</v>
      </c>
      <c r="G223" s="26"/>
      <c r="H223" s="26"/>
      <c r="I223" s="26">
        <f t="shared" si="27"/>
        <v>7.4767298773652939</v>
      </c>
      <c r="J223" s="26"/>
      <c r="K223" s="26"/>
      <c r="L223" s="26">
        <f t="shared" si="28"/>
        <v>6.7772550056670093</v>
      </c>
      <c r="M223" s="26"/>
      <c r="N223" s="48"/>
      <c r="O223" s="48"/>
      <c r="P223" s="48"/>
      <c r="Q223" s="48"/>
      <c r="R223" s="48"/>
      <c r="S223" s="48"/>
      <c r="T223" s="48"/>
      <c r="U223" s="48"/>
      <c r="V223" s="49"/>
      <c r="W223" s="49"/>
    </row>
    <row r="224" spans="1:23" x14ac:dyDescent="0.25">
      <c r="A224" s="26">
        <v>7</v>
      </c>
      <c r="B224" s="26"/>
      <c r="C224" s="26">
        <f t="shared" si="25"/>
        <v>10.421907776264133</v>
      </c>
      <c r="D224" s="26"/>
      <c r="E224" s="26"/>
      <c r="F224" s="26">
        <f t="shared" si="26"/>
        <v>38.383515489641113</v>
      </c>
      <c r="G224" s="26"/>
      <c r="H224" s="26"/>
      <c r="I224" s="26">
        <f t="shared" si="27"/>
        <v>6.4405755477562776</v>
      </c>
      <c r="J224" s="26"/>
      <c r="K224" s="26"/>
      <c r="L224" s="26">
        <f t="shared" si="28"/>
        <v>5.8781172338152068</v>
      </c>
      <c r="M224" s="26"/>
      <c r="N224" s="48"/>
      <c r="O224" s="48"/>
      <c r="P224" s="48"/>
      <c r="Q224" s="48"/>
      <c r="R224" s="48"/>
      <c r="S224" s="48"/>
      <c r="T224" s="48"/>
      <c r="U224" s="48"/>
      <c r="V224" s="49"/>
      <c r="W224" s="49"/>
    </row>
    <row r="225" spans="1:23" x14ac:dyDescent="0.25">
      <c r="A225" s="26">
        <v>8</v>
      </c>
      <c r="B225" s="26"/>
      <c r="C225" s="26">
        <f t="shared" si="25"/>
        <v>9.1799983752114773</v>
      </c>
      <c r="D225" s="89"/>
      <c r="E225" s="89"/>
      <c r="F225" s="26">
        <f t="shared" si="26"/>
        <v>32.504598059857614</v>
      </c>
      <c r="G225" s="89"/>
      <c r="H225" s="89"/>
      <c r="I225" s="26">
        <f t="shared" si="27"/>
        <v>5.6875859792814589</v>
      </c>
      <c r="J225" s="26"/>
      <c r="K225" s="26"/>
      <c r="L225" s="26">
        <f t="shared" si="28"/>
        <v>5.2187994263849697</v>
      </c>
      <c r="M225" s="26"/>
      <c r="N225" s="48"/>
      <c r="O225" s="48"/>
      <c r="P225" s="48"/>
      <c r="Q225" s="48"/>
      <c r="R225" s="48"/>
      <c r="S225" s="48"/>
      <c r="T225" s="48"/>
      <c r="U225" s="48"/>
      <c r="V225" s="49"/>
      <c r="W225" s="49"/>
    </row>
    <row r="226" spans="1:23" x14ac:dyDescent="0.25">
      <c r="A226" s="26">
        <v>9</v>
      </c>
      <c r="B226" s="26"/>
      <c r="C226" s="26">
        <f t="shared" si="25"/>
        <v>8.239366513072703</v>
      </c>
      <c r="D226" s="26"/>
      <c r="E226" s="26"/>
      <c r="F226" s="26">
        <f t="shared" si="26"/>
        <v>28.012167102218228</v>
      </c>
      <c r="G226" s="26"/>
      <c r="H226" s="26"/>
      <c r="I226" s="26">
        <f t="shared" si="27"/>
        <v>5.1186094152799644</v>
      </c>
      <c r="J226" s="26"/>
      <c r="K226" s="26"/>
      <c r="L226" s="26">
        <f t="shared" si="28"/>
        <v>4.716852872182435</v>
      </c>
      <c r="M226" s="26"/>
      <c r="N226" s="48"/>
      <c r="O226" s="48"/>
      <c r="P226" s="48"/>
      <c r="Q226" s="48"/>
      <c r="R226" s="48"/>
      <c r="S226" s="48"/>
      <c r="T226" s="48"/>
      <c r="U226" s="48"/>
      <c r="V226" s="49"/>
      <c r="W226" s="49"/>
    </row>
    <row r="227" spans="1:23" x14ac:dyDescent="0.25">
      <c r="A227" s="26">
        <v>10</v>
      </c>
      <c r="B227" s="26"/>
      <c r="C227" s="26">
        <f t="shared" si="25"/>
        <v>7.505922142621781</v>
      </c>
      <c r="D227" s="26"/>
      <c r="E227" s="26"/>
      <c r="F227" s="26">
        <f t="shared" si="26"/>
        <v>24.542628378577369</v>
      </c>
      <c r="G227" s="26"/>
      <c r="H227" s="26"/>
      <c r="I227" s="26">
        <f t="shared" si="27"/>
        <v>4.6750450807342654</v>
      </c>
      <c r="J227" s="26"/>
      <c r="K227" s="26"/>
      <c r="L227" s="26">
        <f t="shared" si="28"/>
        <v>4.3230924166321341</v>
      </c>
      <c r="M227" s="26"/>
      <c r="N227" s="48"/>
      <c r="O227" s="48"/>
      <c r="P227" s="48"/>
      <c r="Q227" s="48"/>
      <c r="R227" s="48"/>
      <c r="S227" s="48"/>
      <c r="T227" s="48"/>
      <c r="U227" s="48"/>
      <c r="V227" s="49"/>
      <c r="W227" s="49"/>
    </row>
    <row r="228" spans="1:23" x14ac:dyDescent="0.25">
      <c r="A228" s="24">
        <v>11</v>
      </c>
      <c r="B228" s="24"/>
      <c r="C228" s="24">
        <f t="shared" si="25"/>
        <v>6.9199916657391825</v>
      </c>
      <c r="D228" s="24"/>
      <c r="E228" s="24"/>
      <c r="F228" s="24">
        <f t="shared" si="26"/>
        <v>21.826560474787811</v>
      </c>
      <c r="G228" s="24"/>
      <c r="H228" s="24"/>
      <c r="I228" s="24">
        <f t="shared" si="27"/>
        <v>4.3203738734186858</v>
      </c>
      <c r="J228" s="24"/>
      <c r="K228" s="24"/>
      <c r="L228" s="24">
        <f t="shared" si="28"/>
        <v>4.0065922731253778</v>
      </c>
      <c r="M228" s="24"/>
      <c r="N228" s="48"/>
      <c r="O228" s="48"/>
      <c r="P228" s="48"/>
      <c r="Q228" s="48"/>
      <c r="R228" s="48"/>
      <c r="S228" s="48"/>
      <c r="T228" s="48"/>
      <c r="U228" s="48"/>
      <c r="V228" s="49"/>
      <c r="W228" s="49"/>
    </row>
    <row r="229" spans="1:23" x14ac:dyDescent="0.25">
      <c r="A229" s="26">
        <v>12</v>
      </c>
      <c r="B229" s="26"/>
      <c r="C229" s="26">
        <f t="shared" si="25"/>
        <v>6.4422803583931003</v>
      </c>
      <c r="D229" s="26"/>
      <c r="E229" s="26"/>
      <c r="F229" s="26">
        <f t="shared" si="26"/>
        <v>19.668448856499246</v>
      </c>
      <c r="G229" s="26"/>
      <c r="H229" s="26"/>
      <c r="I229" s="26">
        <f t="shared" si="27"/>
        <v>4.0307942372082612</v>
      </c>
      <c r="J229" s="26"/>
      <c r="K229" s="26"/>
      <c r="L229" s="26">
        <f t="shared" si="28"/>
        <v>3.7470327781275041</v>
      </c>
      <c r="M229" s="26"/>
      <c r="N229" s="48"/>
      <c r="O229" s="48"/>
      <c r="P229" s="48"/>
      <c r="Q229" s="48"/>
      <c r="R229" s="48"/>
      <c r="S229" s="48"/>
      <c r="T229" s="48"/>
      <c r="U229" s="48"/>
      <c r="V229" s="49"/>
      <c r="W229" s="49"/>
    </row>
    <row r="230" spans="1:23" x14ac:dyDescent="0.25">
      <c r="A230" s="26">
        <v>13</v>
      </c>
      <c r="B230" s="26"/>
      <c r="C230" s="26">
        <f t="shared" si="25"/>
        <v>6.0460314087676146</v>
      </c>
      <c r="D230" s="26"/>
      <c r="E230" s="26"/>
      <c r="F230" s="26">
        <f t="shared" si="26"/>
        <v>17.927675810025029</v>
      </c>
      <c r="G230" s="26"/>
      <c r="H230" s="26"/>
      <c r="I230" s="26">
        <f t="shared" si="27"/>
        <v>3.7901943610957605</v>
      </c>
      <c r="J230" s="26"/>
      <c r="K230" s="26"/>
      <c r="L230" s="26">
        <f t="shared" si="28"/>
        <v>3.530559858099874</v>
      </c>
      <c r="M230" s="26"/>
      <c r="N230" s="48"/>
      <c r="O230" s="48"/>
      <c r="P230" s="48"/>
      <c r="Q230" s="48"/>
      <c r="R230" s="48"/>
      <c r="S230" s="48"/>
      <c r="T230" s="48"/>
      <c r="U230" s="48"/>
      <c r="V230" s="49"/>
      <c r="W230" s="49"/>
    </row>
    <row r="231" spans="1:23" x14ac:dyDescent="0.25">
      <c r="A231" s="26">
        <v>14</v>
      </c>
      <c r="B231" s="26"/>
      <c r="C231" s="26">
        <f t="shared" si="25"/>
        <v>5.7124801554102884</v>
      </c>
      <c r="D231" s="26"/>
      <c r="E231" s="26"/>
      <c r="F231" s="26">
        <f t="shared" si="26"/>
        <v>16.503063486235732</v>
      </c>
      <c r="G231" s="26"/>
      <c r="H231" s="26"/>
      <c r="I231" s="26">
        <f t="shared" si="27"/>
        <v>3.5873109497928075</v>
      </c>
      <c r="J231" s="26"/>
      <c r="K231" s="26"/>
      <c r="L231" s="26">
        <f t="shared" si="28"/>
        <v>3.3474268219568226</v>
      </c>
      <c r="M231" s="26"/>
      <c r="N231" s="48"/>
      <c r="O231" s="48"/>
      <c r="P231" s="48"/>
      <c r="Q231" s="48"/>
      <c r="R231" s="48"/>
      <c r="S231" s="48"/>
      <c r="T231" s="48"/>
      <c r="U231" s="48"/>
      <c r="V231" s="49"/>
      <c r="W231" s="49"/>
    </row>
    <row r="232" spans="1:23" x14ac:dyDescent="0.25">
      <c r="A232" s="97">
        <v>15</v>
      </c>
      <c r="B232" s="97"/>
      <c r="C232" s="26">
        <f t="shared" si="25"/>
        <v>5.4281219487374219</v>
      </c>
      <c r="D232" s="97"/>
      <c r="E232" s="97"/>
      <c r="F232" s="97">
        <f t="shared" si="26"/>
        <v>15.321321755990503</v>
      </c>
      <c r="G232" s="97"/>
      <c r="H232" s="97"/>
      <c r="I232" s="97">
        <f t="shared" si="27"/>
        <v>3.414050048172153</v>
      </c>
      <c r="J232" s="97"/>
      <c r="K232" s="97"/>
      <c r="L232" s="97">
        <f t="shared" si="28"/>
        <v>3.1905901614570937</v>
      </c>
      <c r="M232" s="97"/>
      <c r="N232" s="48"/>
      <c r="O232" s="48"/>
      <c r="P232" s="48"/>
      <c r="Q232" s="48"/>
      <c r="R232" s="48"/>
      <c r="S232" s="48"/>
      <c r="T232" s="48"/>
      <c r="U232" s="48"/>
      <c r="V232" s="49"/>
      <c r="W232" s="49"/>
    </row>
    <row r="233" spans="1:23" x14ac:dyDescent="0.25">
      <c r="A233" s="26">
        <v>16</v>
      </c>
      <c r="B233" s="26"/>
      <c r="C233" s="26">
        <f t="shared" si="25"/>
        <v>5.1830142398656314</v>
      </c>
      <c r="D233" s="26"/>
      <c r="E233" s="26"/>
      <c r="F233" s="26">
        <f t="shared" si="26"/>
        <v>14.32880333720483</v>
      </c>
      <c r="G233" s="26"/>
      <c r="H233" s="26"/>
      <c r="I233" s="26">
        <f t="shared" si="27"/>
        <v>3.2644550836644277</v>
      </c>
      <c r="J233" s="26"/>
      <c r="K233" s="26"/>
      <c r="L233" s="26">
        <f t="shared" si="28"/>
        <v>3.0548405462111821</v>
      </c>
      <c r="M233" s="26"/>
      <c r="N233" s="48"/>
      <c r="O233" s="48"/>
      <c r="P233" s="48"/>
      <c r="Q233" s="48"/>
      <c r="R233" s="48"/>
      <c r="S233" s="48"/>
      <c r="T233" s="48"/>
      <c r="U233" s="48"/>
      <c r="V233" s="49"/>
      <c r="W233" s="49"/>
    </row>
    <row r="234" spans="1:23" x14ac:dyDescent="0.25">
      <c r="A234" s="26">
        <v>17</v>
      </c>
      <c r="B234" s="26"/>
      <c r="C234" s="26">
        <f t="shared" si="25"/>
        <v>4.9696888302020445</v>
      </c>
      <c r="D234" s="26"/>
      <c r="E234" s="26"/>
      <c r="F234" s="26">
        <f t="shared" si="26"/>
        <v>13.485748831408014</v>
      </c>
      <c r="G234" s="26"/>
      <c r="H234" s="26"/>
      <c r="I234" s="26">
        <f t="shared" si="27"/>
        <v>3.1340506280463658</v>
      </c>
      <c r="J234" s="26"/>
      <c r="K234" s="26"/>
      <c r="L234" s="26">
        <f t="shared" si="28"/>
        <v>2.9362466670109542</v>
      </c>
      <c r="M234" s="26"/>
      <c r="N234" s="48"/>
      <c r="O234" s="48"/>
      <c r="P234" s="48"/>
      <c r="Q234" s="48"/>
      <c r="R234" s="48"/>
      <c r="S234" s="48"/>
      <c r="T234" s="48"/>
      <c r="U234" s="48"/>
      <c r="V234" s="49"/>
      <c r="W234" s="49"/>
    </row>
    <row r="235" spans="1:23" x14ac:dyDescent="0.25">
      <c r="A235" s="26">
        <v>18</v>
      </c>
      <c r="B235" s="26"/>
      <c r="C235" s="26">
        <f t="shared" si="25"/>
        <v>4.7824356362804394</v>
      </c>
      <c r="D235" s="26"/>
      <c r="E235" s="26"/>
      <c r="F235" s="26">
        <f t="shared" si="26"/>
        <v>12.762300188441609</v>
      </c>
      <c r="G235" s="26"/>
      <c r="H235" s="26"/>
      <c r="I235" s="26">
        <f t="shared" si="27"/>
        <v>3.019412386898261</v>
      </c>
      <c r="J235" s="26"/>
      <c r="K235" s="26"/>
      <c r="L235" s="26">
        <f t="shared" si="28"/>
        <v>2.8317886775063013</v>
      </c>
      <c r="M235" s="26"/>
      <c r="N235" s="48"/>
      <c r="O235" s="48"/>
      <c r="P235" s="48"/>
      <c r="Q235" s="48"/>
      <c r="R235" s="48"/>
      <c r="S235" s="48"/>
      <c r="T235" s="48"/>
      <c r="U235" s="48"/>
      <c r="V235" s="49"/>
      <c r="W235" s="49"/>
    </row>
    <row r="236" spans="1:23" x14ac:dyDescent="0.25">
      <c r="A236" s="26">
        <v>19</v>
      </c>
      <c r="B236" s="26"/>
      <c r="C236" s="26">
        <f t="shared" si="25"/>
        <v>4.6168192922556903</v>
      </c>
      <c r="D236" s="26"/>
      <c r="E236" s="26"/>
      <c r="F236" s="26">
        <f t="shared" si="26"/>
        <v>12.13573575693559</v>
      </c>
      <c r="G236" s="26"/>
      <c r="H236" s="26"/>
      <c r="I236" s="26">
        <f t="shared" si="27"/>
        <v>2.9178778775407741</v>
      </c>
      <c r="J236" s="26"/>
      <c r="K236" s="26"/>
      <c r="L236" s="26">
        <f t="shared" si="28"/>
        <v>2.7391102554786677</v>
      </c>
      <c r="M236" s="26"/>
      <c r="N236" s="48"/>
      <c r="O236" s="48"/>
      <c r="P236" s="48"/>
      <c r="Q236" s="48"/>
      <c r="R236" s="48"/>
      <c r="S236" s="48"/>
      <c r="T236" s="48"/>
      <c r="U236" s="48"/>
      <c r="V236" s="49"/>
      <c r="W236" s="49"/>
    </row>
    <row r="237" spans="1:23" x14ac:dyDescent="0.25">
      <c r="A237" s="26">
        <v>20</v>
      </c>
      <c r="B237" s="26"/>
      <c r="C237" s="26">
        <f t="shared" si="25"/>
        <v>4.4693455629738494</v>
      </c>
      <c r="D237" s="26"/>
      <c r="E237" s="26"/>
      <c r="F237" s="26">
        <f t="shared" si="26"/>
        <v>11.588540133224704</v>
      </c>
      <c r="G237" s="26"/>
      <c r="H237" s="26"/>
      <c r="I237" s="26">
        <f t="shared" si="27"/>
        <v>2.8273471448141172</v>
      </c>
      <c r="J237" s="26"/>
      <c r="K237" s="26"/>
      <c r="L237" s="26">
        <f t="shared" si="28"/>
        <v>2.6563469992721052</v>
      </c>
      <c r="M237" s="26"/>
      <c r="N237" s="48"/>
      <c r="O237" s="48"/>
      <c r="P237" s="48"/>
      <c r="Q237" s="48"/>
      <c r="R237" s="48"/>
      <c r="S237" s="48"/>
      <c r="T237" s="48"/>
      <c r="U237" s="48"/>
      <c r="V237" s="49"/>
      <c r="W237" s="49"/>
    </row>
    <row r="238" spans="1:23" x14ac:dyDescent="0.25">
      <c r="A238" s="26">
        <v>21</v>
      </c>
      <c r="B238" s="26"/>
      <c r="C238" s="26">
        <f t="shared" si="25"/>
        <v>4.3372264747629909</v>
      </c>
      <c r="D238" s="26"/>
      <c r="E238" s="26"/>
      <c r="F238" s="26">
        <f t="shared" si="26"/>
        <v>11.107043961526822</v>
      </c>
      <c r="G238" s="26"/>
      <c r="H238" s="26"/>
      <c r="I238" s="26">
        <f t="shared" si="27"/>
        <v>2.7461425916470441</v>
      </c>
      <c r="J238" s="26"/>
      <c r="K238" s="26"/>
      <c r="L238" s="26">
        <f t="shared" si="28"/>
        <v>2.5820051976396723</v>
      </c>
      <c r="M238" s="26"/>
      <c r="N238" s="48"/>
      <c r="O238" s="48"/>
      <c r="P238" s="48"/>
      <c r="Q238" s="48"/>
      <c r="R238" s="48"/>
      <c r="S238" s="48"/>
      <c r="T238" s="48"/>
      <c r="U238" s="48"/>
      <c r="V238" s="49"/>
      <c r="W238" s="49"/>
    </row>
    <row r="239" spans="1:23" x14ac:dyDescent="0.25">
      <c r="A239" s="26">
        <v>22</v>
      </c>
      <c r="B239" s="26"/>
      <c r="C239" s="26">
        <f t="shared" si="25"/>
        <v>4.2182119217245111</v>
      </c>
      <c r="D239" s="26"/>
      <c r="E239" s="26"/>
      <c r="F239" s="26">
        <f t="shared" si="26"/>
        <v>10.680454749707675</v>
      </c>
      <c r="G239" s="26"/>
      <c r="H239" s="26"/>
      <c r="I239" s="26">
        <f t="shared" si="27"/>
        <v>2.6729085210764394</v>
      </c>
      <c r="J239" s="26"/>
      <c r="K239" s="26"/>
      <c r="L239" s="26">
        <f t="shared" si="28"/>
        <v>2.5148745970287196</v>
      </c>
      <c r="M239" s="26"/>
      <c r="N239" s="48"/>
      <c r="O239" s="48"/>
      <c r="P239" s="48"/>
      <c r="Q239" s="48"/>
      <c r="R239" s="48"/>
      <c r="S239" s="48"/>
      <c r="T239" s="48"/>
      <c r="U239" s="48"/>
      <c r="V239" s="49"/>
      <c r="W239" s="49"/>
    </row>
    <row r="240" spans="1:23" x14ac:dyDescent="0.25">
      <c r="A240" s="26">
        <v>23</v>
      </c>
      <c r="B240" s="26"/>
      <c r="C240" s="26">
        <f t="shared" si="25"/>
        <v>4.1104669275047954</v>
      </c>
      <c r="D240" s="26"/>
      <c r="E240" s="26"/>
      <c r="F240" s="26">
        <f t="shared" si="26"/>
        <v>10.30015814102066</v>
      </c>
      <c r="G240" s="26"/>
      <c r="H240" s="26"/>
      <c r="I240" s="26">
        <f t="shared" si="27"/>
        <v>2.6065379109263001</v>
      </c>
      <c r="J240" s="26"/>
      <c r="K240" s="26"/>
      <c r="L240" s="26">
        <f t="shared" si="28"/>
        <v>2.4539645831808494</v>
      </c>
      <c r="M240" s="26"/>
      <c r="N240" s="48"/>
      <c r="O240" s="48"/>
      <c r="P240" s="48"/>
      <c r="Q240" s="48"/>
      <c r="R240" s="48"/>
      <c r="S240" s="48"/>
      <c r="T240" s="48"/>
      <c r="U240" s="48"/>
      <c r="V240" s="49"/>
      <c r="W240" s="49"/>
    </row>
    <row r="241" spans="1:23" x14ac:dyDescent="0.25">
      <c r="A241" s="26">
        <v>24</v>
      </c>
      <c r="B241" s="26"/>
      <c r="C241" s="26">
        <f t="shared" si="25"/>
        <v>4.012480832300243</v>
      </c>
      <c r="D241" s="26"/>
      <c r="E241" s="26"/>
      <c r="F241" s="26">
        <f t="shared" si="26"/>
        <v>9.9592081359925739</v>
      </c>
      <c r="G241" s="26"/>
      <c r="H241" s="26"/>
      <c r="I241" s="26">
        <f t="shared" si="27"/>
        <v>2.5461182150719117</v>
      </c>
      <c r="J241" s="26"/>
      <c r="K241" s="26"/>
      <c r="L241" s="26">
        <f t="shared" si="28"/>
        <v>2.3984567861954784</v>
      </c>
      <c r="M241" s="26"/>
      <c r="N241" s="48"/>
      <c r="O241" s="48"/>
      <c r="P241" s="48"/>
      <c r="Q241" s="48"/>
      <c r="R241" s="48"/>
      <c r="S241" s="48"/>
      <c r="T241" s="48"/>
      <c r="U241" s="48"/>
      <c r="V241" s="49"/>
      <c r="W241" s="49"/>
    </row>
    <row r="242" spans="1:23" x14ac:dyDescent="0.25">
      <c r="A242" s="26">
        <v>25</v>
      </c>
      <c r="B242" s="26"/>
      <c r="C242" s="26">
        <f t="shared" si="25"/>
        <v>3.9229991740743806</v>
      </c>
      <c r="D242" s="26"/>
      <c r="E242" s="26"/>
      <c r="F242" s="26">
        <f t="shared" si="26"/>
        <v>9.651950773817596</v>
      </c>
      <c r="G242" s="26"/>
      <c r="H242" s="26"/>
      <c r="I242" s="26">
        <f t="shared" si="27"/>
        <v>2.4908906849155725</v>
      </c>
      <c r="J242" s="26"/>
      <c r="K242" s="26"/>
      <c r="L242" s="26">
        <f t="shared" si="28"/>
        <v>2.3476693985411359</v>
      </c>
      <c r="M242" s="26"/>
      <c r="N242" s="48"/>
      <c r="O242" s="48"/>
      <c r="P242" s="48"/>
      <c r="Q242" s="48"/>
      <c r="R242" s="48"/>
      <c r="S242" s="48"/>
      <c r="T242" s="48"/>
      <c r="U242" s="48"/>
      <c r="V242" s="49"/>
      <c r="W242" s="49"/>
    </row>
    <row r="243" spans="1:23" x14ac:dyDescent="0.25">
      <c r="A243" s="26">
        <v>26</v>
      </c>
      <c r="B243" s="26"/>
      <c r="C243" s="26">
        <f t="shared" si="25"/>
        <v>3.8409719470407526</v>
      </c>
      <c r="D243" s="26"/>
      <c r="E243" s="26"/>
      <c r="F243" s="26">
        <f t="shared" si="26"/>
        <v>9.3737431501580399</v>
      </c>
      <c r="G243" s="26"/>
      <c r="H243" s="26"/>
      <c r="I243" s="26">
        <f t="shared" si="27"/>
        <v>2.4402194476899424</v>
      </c>
      <c r="J243" s="26"/>
      <c r="K243" s="26"/>
      <c r="L243" s="26">
        <f t="shared" si="28"/>
        <v>2.301029974120397</v>
      </c>
      <c r="M243" s="26"/>
      <c r="N243" s="48"/>
      <c r="O243" s="48"/>
      <c r="P243" s="48"/>
      <c r="Q243" s="48"/>
      <c r="R243" s="48"/>
      <c r="S243" s="48"/>
      <c r="T243" s="48"/>
      <c r="U243" s="48"/>
      <c r="V243" s="49"/>
      <c r="W243" s="49"/>
    </row>
    <row r="244" spans="1:23" x14ac:dyDescent="0.25">
      <c r="A244" s="26">
        <v>27</v>
      </c>
      <c r="B244" s="26"/>
      <c r="C244" s="26">
        <f t="shared" si="25"/>
        <v>3.7655138436661644</v>
      </c>
      <c r="D244" s="26"/>
      <c r="E244" s="26"/>
      <c r="F244" s="26">
        <f t="shared" si="26"/>
        <v>9.1207413122480077</v>
      </c>
      <c r="G244" s="26"/>
      <c r="H244" s="26"/>
      <c r="I244" s="26">
        <f t="shared" si="27"/>
        <v>2.3935677258977077</v>
      </c>
      <c r="J244" s="26"/>
      <c r="K244" s="26"/>
      <c r="L244" s="26">
        <f t="shared" si="28"/>
        <v>2.2580544540457894</v>
      </c>
      <c r="M244" s="26"/>
      <c r="N244" s="48"/>
      <c r="O244" s="48"/>
      <c r="P244" s="48"/>
      <c r="Q244" s="48"/>
      <c r="R244" s="48"/>
      <c r="S244" s="48"/>
      <c r="T244" s="48"/>
      <c r="U244" s="48"/>
      <c r="V244" s="49"/>
      <c r="W244" s="49"/>
    </row>
    <row r="245" spans="1:23" x14ac:dyDescent="0.25">
      <c r="A245" s="26">
        <v>28</v>
      </c>
      <c r="B245" s="26"/>
      <c r="C245" s="26">
        <f t="shared" si="25"/>
        <v>3.6958733779125423</v>
      </c>
      <c r="D245" s="26"/>
      <c r="E245" s="26"/>
      <c r="F245" s="26">
        <f t="shared" si="26"/>
        <v>8.8897384702238824</v>
      </c>
      <c r="G245" s="26"/>
      <c r="H245" s="26"/>
      <c r="I245" s="26">
        <f t="shared" si="27"/>
        <v>2.3504793516615345</v>
      </c>
      <c r="J245" s="26"/>
      <c r="K245" s="26"/>
      <c r="L245" s="26">
        <f t="shared" si="28"/>
        <v>2.2183308226461946</v>
      </c>
      <c r="M245" s="26"/>
      <c r="N245" s="48"/>
      <c r="O245" s="48"/>
      <c r="P245" s="48"/>
      <c r="Q245" s="48"/>
      <c r="R245" s="48"/>
      <c r="S245" s="48"/>
      <c r="T245" s="48"/>
      <c r="U245" s="48"/>
      <c r="V245" s="49"/>
      <c r="W245" s="49"/>
    </row>
    <row r="246" spans="1:23" x14ac:dyDescent="0.25">
      <c r="A246" s="26">
        <v>29</v>
      </c>
      <c r="B246" s="26"/>
      <c r="C246" s="26">
        <f t="shared" si="25"/>
        <v>3.6314086686977638</v>
      </c>
      <c r="D246" s="26"/>
      <c r="E246" s="26"/>
      <c r="F246" s="26">
        <f t="shared" si="26"/>
        <v>8.6780403623753131</v>
      </c>
      <c r="G246" s="26"/>
      <c r="H246" s="26"/>
      <c r="I246" s="26">
        <f t="shared" si="27"/>
        <v>2.3105642542657194</v>
      </c>
      <c r="J246" s="26"/>
      <c r="K246" s="26"/>
      <c r="L246" s="26">
        <f t="shared" si="28"/>
        <v>2.181506247232222</v>
      </c>
      <c r="M246" s="26"/>
      <c r="N246" s="48"/>
      <c r="O246" s="48"/>
      <c r="P246" s="48"/>
      <c r="Q246" s="48"/>
      <c r="R246" s="48"/>
      <c r="S246" s="48"/>
      <c r="T246" s="48"/>
      <c r="U246" s="48"/>
      <c r="V246" s="49"/>
      <c r="W246" s="49"/>
    </row>
    <row r="247" spans="1:23" x14ac:dyDescent="0.25">
      <c r="A247" s="26">
        <v>30</v>
      </c>
      <c r="B247" s="26"/>
      <c r="C247" s="26">
        <f t="shared" si="25"/>
        <v>3.5715682729106661</v>
      </c>
      <c r="D247" s="26"/>
      <c r="E247" s="26"/>
      <c r="F247" s="26">
        <f t="shared" si="26"/>
        <v>8.4833683398157795</v>
      </c>
      <c r="G247" s="26"/>
      <c r="H247" s="26"/>
      <c r="I247" s="26">
        <f t="shared" si="27"/>
        <v>2.2734869622059866</v>
      </c>
      <c r="J247" s="26"/>
      <c r="K247" s="26"/>
      <c r="L247" s="26">
        <f t="shared" si="28"/>
        <v>2.1472768676430136</v>
      </c>
      <c r="M247" s="26"/>
      <c r="N247" s="48"/>
      <c r="O247" s="48"/>
      <c r="P247" s="48"/>
      <c r="Q247" s="48"/>
      <c r="R247" s="48"/>
      <c r="S247" s="48"/>
      <c r="T247" s="48"/>
      <c r="U247" s="48"/>
      <c r="V247" s="49"/>
      <c r="W247" s="49"/>
    </row>
    <row r="248" spans="1:23" x14ac:dyDescent="0.25">
      <c r="A248" s="26">
        <v>31</v>
      </c>
      <c r="B248" s="26"/>
      <c r="C248" s="26">
        <f t="shared" si="25"/>
        <v>3.5158758859184154</v>
      </c>
      <c r="D248" s="26"/>
      <c r="E248" s="26"/>
      <c r="F248" s="26">
        <f t="shared" si="26"/>
        <v>8.3037833368479994</v>
      </c>
      <c r="G248" s="26"/>
      <c r="H248" s="26"/>
      <c r="I248" s="26">
        <f t="shared" si="27"/>
        <v>2.238957415912636</v>
      </c>
      <c r="J248" s="26"/>
      <c r="K248" s="26"/>
      <c r="L248" s="26">
        <f t="shared" si="28"/>
        <v>2.1153796216393279</v>
      </c>
      <c r="M248" s="26"/>
      <c r="N248" s="48"/>
      <c r="O248" s="48"/>
      <c r="P248" s="48"/>
      <c r="Q248" s="48"/>
      <c r="R248" s="48"/>
      <c r="S248" s="48"/>
      <c r="T248" s="48"/>
      <c r="U248" s="48"/>
      <c r="V248" s="49"/>
      <c r="W248" s="49"/>
    </row>
    <row r="249" spans="1:23" x14ac:dyDescent="0.25">
      <c r="A249" s="26">
        <v>32</v>
      </c>
      <c r="B249" s="26"/>
      <c r="C249" s="26">
        <f t="shared" si="25"/>
        <v>3.4639180323645697</v>
      </c>
      <c r="D249" s="26"/>
      <c r="E249" s="26"/>
      <c r="F249" s="26">
        <f t="shared" si="26"/>
        <v>8.1376257266434617</v>
      </c>
      <c r="G249" s="26"/>
      <c r="H249" s="26"/>
      <c r="I249" s="26">
        <f t="shared" si="27"/>
        <v>2.2067235685721593</v>
      </c>
      <c r="J249" s="26"/>
      <c r="K249" s="26"/>
      <c r="L249" s="26">
        <f t="shared" si="28"/>
        <v>2.0855856491631104</v>
      </c>
      <c r="M249" s="26"/>
      <c r="N249" s="48"/>
      <c r="O249" s="48"/>
      <c r="P249" s="48"/>
      <c r="Q249" s="48"/>
      <c r="R249" s="48"/>
      <c r="S249" s="48"/>
      <c r="T249" s="48"/>
      <c r="U249" s="48"/>
      <c r="V249" s="49"/>
      <c r="W249" s="49"/>
    </row>
    <row r="250" spans="1:23" x14ac:dyDescent="0.25">
      <c r="A250" s="26">
        <v>33</v>
      </c>
      <c r="B250" s="26"/>
      <c r="C250" s="26">
        <f t="shared" si="25"/>
        <v>3.4153340895147806</v>
      </c>
      <c r="D250" s="26"/>
      <c r="E250" s="26"/>
      <c r="F250" s="26">
        <f t="shared" si="26"/>
        <v>7.9834673674489949</v>
      </c>
      <c r="G250" s="26"/>
      <c r="H250" s="26"/>
      <c r="I250" s="26">
        <f t="shared" si="27"/>
        <v>2.1765653829728562</v>
      </c>
      <c r="J250" s="26"/>
      <c r="K250" s="26"/>
      <c r="L250" s="26">
        <f t="shared" si="28"/>
        <v>2.0576949317893627</v>
      </c>
      <c r="M250" s="26"/>
      <c r="N250" s="48"/>
      <c r="O250" s="48"/>
      <c r="P250" s="48"/>
      <c r="Q250" s="48"/>
      <c r="R250" s="48"/>
      <c r="S250" s="48"/>
      <c r="T250" s="48"/>
      <c r="U250" s="48"/>
      <c r="V250" s="49"/>
      <c r="W250" s="49"/>
    </row>
    <row r="251" spans="1:23" x14ac:dyDescent="0.25">
      <c r="A251" s="26">
        <v>34</v>
      </c>
      <c r="B251" s="26"/>
      <c r="C251" s="26">
        <f t="shared" si="25"/>
        <v>3.3698081451616542</v>
      </c>
      <c r="D251" s="26"/>
      <c r="E251" s="26"/>
      <c r="F251" s="26">
        <f t="shared" si="26"/>
        <v>7.8400730835709975</v>
      </c>
      <c r="G251" s="26"/>
      <c r="H251" s="26"/>
      <c r="I251" s="26">
        <f t="shared" si="27"/>
        <v>2.1482899273260054</v>
      </c>
      <c r="J251" s="26"/>
      <c r="K251" s="26"/>
      <c r="L251" s="26">
        <f t="shared" si="28"/>
        <v>2.0315319064122441</v>
      </c>
      <c r="M251" s="26"/>
      <c r="N251" s="48"/>
      <c r="O251" s="48"/>
      <c r="P251" s="48"/>
      <c r="Q251" s="48"/>
      <c r="R251" s="48"/>
      <c r="S251" s="48"/>
      <c r="T251" s="48"/>
      <c r="U251" s="48"/>
      <c r="V251" s="49"/>
      <c r="W251" s="49"/>
    </row>
    <row r="252" spans="1:23" x14ac:dyDescent="0.25">
      <c r="A252" s="26">
        <v>35</v>
      </c>
      <c r="B252" s="26"/>
      <c r="C252" s="26">
        <f t="shared" si="25"/>
        <v>3.327062309621001</v>
      </c>
      <c r="D252" s="26"/>
      <c r="E252" s="26"/>
      <c r="F252" s="26">
        <f t="shared" si="26"/>
        <v>7.7063695073046654</v>
      </c>
      <c r="G252" s="26"/>
      <c r="H252" s="26"/>
      <c r="I252" s="26">
        <f t="shared" si="27"/>
        <v>2.1217273429468024</v>
      </c>
      <c r="J252" s="26"/>
      <c r="K252" s="26"/>
      <c r="L252" s="26">
        <f t="shared" si="28"/>
        <v>2.006941853225114</v>
      </c>
      <c r="M252" s="26"/>
      <c r="N252" s="48"/>
      <c r="O252" s="48"/>
      <c r="P252" s="48"/>
      <c r="Q252" s="48"/>
      <c r="R252" s="48"/>
      <c r="S252" s="48"/>
      <c r="T252" s="48"/>
      <c r="U252" s="48"/>
      <c r="V252" s="49"/>
      <c r="W252" s="49"/>
    </row>
    <row r="253" spans="1:23" x14ac:dyDescent="0.25">
      <c r="A253" s="97">
        <v>36</v>
      </c>
      <c r="B253" s="97"/>
      <c r="C253" s="97">
        <f t="shared" si="25"/>
        <v>3.2868511886533058</v>
      </c>
      <c r="D253" s="97"/>
      <c r="E253" s="97"/>
      <c r="F253" s="97">
        <f t="shared" si="26"/>
        <v>7.5814197077796228</v>
      </c>
      <c r="G253" s="97"/>
      <c r="H253" s="97"/>
      <c r="I253" s="97">
        <f t="shared" si="27"/>
        <v>2.096727508657259</v>
      </c>
      <c r="J253" s="97"/>
      <c r="K253" s="97"/>
      <c r="L253" s="97">
        <f t="shared" si="28"/>
        <v>1.9837879035088255</v>
      </c>
      <c r="M253" s="97"/>
      <c r="N253" s="48"/>
      <c r="O253" s="48"/>
      <c r="P253" s="48"/>
      <c r="Q253" s="48"/>
      <c r="R253" s="48"/>
      <c r="S253" s="48"/>
      <c r="T253" s="48"/>
      <c r="U253" s="48"/>
      <c r="V253" s="49"/>
      <c r="W253" s="49"/>
    </row>
    <row r="254" spans="1:23" x14ac:dyDescent="0.25">
      <c r="A254" s="26">
        <v>37</v>
      </c>
      <c r="B254" s="26"/>
      <c r="C254" s="26">
        <f t="shared" si="25"/>
        <v>3.248957289602171</v>
      </c>
      <c r="D254" s="26"/>
      <c r="E254" s="26"/>
      <c r="F254" s="26">
        <f t="shared" si="26"/>
        <v>7.464402402291638</v>
      </c>
      <c r="G254" s="26"/>
      <c r="H254" s="26"/>
      <c r="I254" s="26">
        <f t="shared" si="27"/>
        <v>2.0731572657676751</v>
      </c>
      <c r="J254" s="26"/>
      <c r="K254" s="26"/>
      <c r="L254" s="26">
        <f t="shared" si="28"/>
        <v>1.9619485469145339</v>
      </c>
      <c r="M254" s="26"/>
      <c r="N254" s="48"/>
      <c r="O254" s="48"/>
      <c r="P254" s="48"/>
      <c r="Q254" s="48"/>
      <c r="R254" s="48"/>
      <c r="S254" s="48"/>
      <c r="T254" s="48"/>
      <c r="U254" s="48"/>
      <c r="V254" s="49"/>
      <c r="W254" s="49"/>
    </row>
    <row r="255" spans="1:23" x14ac:dyDescent="0.25">
      <c r="A255" s="26">
        <v>38</v>
      </c>
      <c r="B255" s="26"/>
      <c r="C255" s="26">
        <f t="shared" si="25"/>
        <v>3.2131871825453047</v>
      </c>
      <c r="D255" s="26"/>
      <c r="E255" s="26"/>
      <c r="F255" s="26">
        <f t="shared" si="26"/>
        <v>7.3545948213413483</v>
      </c>
      <c r="G255" s="26"/>
      <c r="H255" s="26"/>
      <c r="I255" s="26">
        <f t="shared" si="27"/>
        <v>2.0508980970035062</v>
      </c>
      <c r="J255" s="26"/>
      <c r="K255" s="26"/>
      <c r="L255" s="26">
        <f t="shared" si="28"/>
        <v>1.9413155438414069</v>
      </c>
      <c r="M255" s="26"/>
      <c r="N255" s="48"/>
      <c r="O255" s="48"/>
      <c r="P255" s="48"/>
      <c r="Q255" s="48"/>
      <c r="R255" s="48"/>
      <c r="S255" s="48"/>
      <c r="T255" s="48"/>
      <c r="U255" s="48"/>
      <c r="V255" s="49"/>
      <c r="W255" s="49"/>
    </row>
    <row r="256" spans="1:23" x14ac:dyDescent="0.25">
      <c r="A256" s="26">
        <v>39</v>
      </c>
      <c r="B256" s="26"/>
      <c r="C256" s="26">
        <f t="shared" si="25"/>
        <v>3.1793682760031237</v>
      </c>
      <c r="D256" s="26"/>
      <c r="E256" s="26"/>
      <c r="F256" s="26">
        <f t="shared" si="26"/>
        <v>7.2513585058669587</v>
      </c>
      <c r="G256" s="26"/>
      <c r="H256" s="26"/>
      <c r="I256" s="26">
        <f t="shared" si="27"/>
        <v>2.0298441752624714</v>
      </c>
      <c r="J256" s="26"/>
      <c r="K256" s="26"/>
      <c r="L256" s="26">
        <f t="shared" si="28"/>
        <v>1.9217921683193486</v>
      </c>
      <c r="M256" s="26"/>
      <c r="N256" s="48"/>
      <c r="O256" s="48"/>
      <c r="P256" s="48"/>
      <c r="Q256" s="48"/>
      <c r="R256" s="48"/>
      <c r="S256" s="48"/>
      <c r="T256" s="48"/>
      <c r="U256" s="48"/>
      <c r="V256" s="49"/>
      <c r="W256" s="49"/>
    </row>
    <row r="257" spans="1:23" x14ac:dyDescent="0.25">
      <c r="A257" s="26">
        <v>40</v>
      </c>
      <c r="B257" s="26"/>
      <c r="C257" s="26">
        <f t="shared" si="25"/>
        <v>3.1473460957565367</v>
      </c>
      <c r="D257" s="26"/>
      <c r="E257" s="26"/>
      <c r="F257" s="26">
        <f t="shared" si="26"/>
        <v>7.1541274722248058</v>
      </c>
      <c r="G257" s="26"/>
      <c r="H257" s="26"/>
      <c r="I257" s="26">
        <f t="shared" si="27"/>
        <v>2.0099007154019981</v>
      </c>
      <c r="J257" s="26"/>
      <c r="K257" s="26"/>
      <c r="L257" s="26">
        <f t="shared" si="28"/>
        <v>1.903291722068591</v>
      </c>
      <c r="M257" s="26"/>
      <c r="N257" s="48"/>
      <c r="O257" s="48"/>
      <c r="P257" s="48"/>
      <c r="Q257" s="48"/>
      <c r="R257" s="48"/>
      <c r="S257" s="48"/>
      <c r="T257" s="48"/>
      <c r="U257" s="48"/>
      <c r="V257" s="49"/>
      <c r="W257" s="49"/>
    </row>
    <row r="258" spans="1:23" x14ac:dyDescent="0.25">
      <c r="A258" s="26">
        <v>41</v>
      </c>
      <c r="B258" s="26"/>
      <c r="C258" s="26">
        <f t="shared" si="25"/>
        <v>3.1169819777796706</v>
      </c>
      <c r="D258" s="26"/>
      <c r="E258" s="26"/>
      <c r="F258" s="26">
        <f t="shared" si="26"/>
        <v>7.0623983003856496</v>
      </c>
      <c r="G258" s="26"/>
      <c r="H258" s="26"/>
      <c r="I258" s="26">
        <f t="shared" si="27"/>
        <v>1.9909825756713615</v>
      </c>
      <c r="J258" s="26"/>
      <c r="K258" s="26"/>
      <c r="L258" s="26">
        <f t="shared" si="28"/>
        <v>1.8857362722504267</v>
      </c>
      <c r="M258" s="26"/>
      <c r="N258" s="48"/>
      <c r="O258" s="48"/>
      <c r="P258" s="48"/>
      <c r="Q258" s="48"/>
      <c r="R258" s="48"/>
      <c r="S258" s="48"/>
      <c r="T258" s="48"/>
      <c r="U258" s="48"/>
      <c r="V258" s="49"/>
      <c r="W258" s="49"/>
    </row>
    <row r="259" spans="1:23" x14ac:dyDescent="0.25">
      <c r="A259" s="85" t="s">
        <v>105</v>
      </c>
      <c r="B259" s="62"/>
      <c r="C259" s="98"/>
      <c r="D259" s="87"/>
      <c r="E259" s="87"/>
      <c r="F259" s="69"/>
      <c r="G259" s="87"/>
      <c r="H259" s="87"/>
      <c r="I259" s="87"/>
      <c r="J259" s="87"/>
      <c r="K259" s="87"/>
      <c r="L259" s="87"/>
      <c r="M259" s="88"/>
      <c r="N259" s="69" t="s">
        <v>106</v>
      </c>
      <c r="O259" s="48"/>
      <c r="P259" s="48"/>
      <c r="Q259" s="69" t="s">
        <v>107</v>
      </c>
      <c r="R259" s="48"/>
      <c r="S259" s="48"/>
      <c r="T259" s="48"/>
      <c r="U259" s="48"/>
      <c r="V259" s="49"/>
      <c r="W259" s="49"/>
    </row>
    <row r="260" spans="1:23" x14ac:dyDescent="0.25">
      <c r="A260" s="26">
        <v>1</v>
      </c>
      <c r="B260" s="90"/>
      <c r="C260" s="90">
        <f>C176+C218</f>
        <v>61.377166918254687</v>
      </c>
      <c r="D260" s="90"/>
      <c r="E260" s="90"/>
      <c r="F260" s="90">
        <f t="shared" ref="F260:F300" si="29">F176+F218</f>
        <v>157.2320401977446</v>
      </c>
      <c r="G260" s="90"/>
      <c r="H260" s="90"/>
      <c r="I260" s="90">
        <f t="shared" ref="I260:I300" si="30">I176+I218</f>
        <v>48.658779296414046</v>
      </c>
      <c r="J260" s="90"/>
      <c r="K260" s="90"/>
      <c r="L260" s="90">
        <f>L176+L218</f>
        <v>44.276278385516164</v>
      </c>
      <c r="M260" s="90"/>
      <c r="N260" s="90">
        <f>((C260*$C$5)+(L260*$L$5)+($F$5*F260)+(I260*$I$5))/$N$6</f>
        <v>66.029364650610304</v>
      </c>
      <c r="O260" s="91" t="str">
        <f>IF(N260&lt;10,"A",IF(N260&lt;20,"B",IF(N260&lt;35,"C",IF(N260&lt;55,"D",IF(N260&lt;80,"E","F")))))</f>
        <v>E</v>
      </c>
      <c r="P260" s="48"/>
      <c r="Q260" s="92">
        <f>MIN(N260:N300)</f>
        <v>29.085076932169965</v>
      </c>
      <c r="R260" s="48"/>
      <c r="S260" s="48"/>
      <c r="T260" s="48"/>
      <c r="U260" s="48"/>
      <c r="V260" s="49"/>
      <c r="W260" s="49"/>
    </row>
    <row r="261" spans="1:23" x14ac:dyDescent="0.25">
      <c r="A261" s="26">
        <v>2</v>
      </c>
      <c r="B261" s="90"/>
      <c r="C261" s="90">
        <f t="shared" ref="C261:C300" si="31">C177+C219</f>
        <v>48.03127196275517</v>
      </c>
      <c r="D261" s="90"/>
      <c r="E261" s="90"/>
      <c r="F261" s="90">
        <f t="shared" si="29"/>
        <v>127.80514621843064</v>
      </c>
      <c r="G261" s="90"/>
      <c r="H261" s="90"/>
      <c r="I261" s="90">
        <f t="shared" si="30"/>
        <v>37.324891736421932</v>
      </c>
      <c r="J261" s="90"/>
      <c r="K261" s="90"/>
      <c r="L261" s="90">
        <f t="shared" ref="L261:L300" si="32">L177+L219</f>
        <v>34.370233228876174</v>
      </c>
      <c r="M261" s="90"/>
      <c r="N261" s="90">
        <f t="shared" ref="N261:N300" si="33">((C261*$C$5)+(L261*$L$5)+($F$5*F261)+(I261*$I$5))/$N$6</f>
        <v>52.043288789814575</v>
      </c>
      <c r="O261" s="91" t="str">
        <f t="shared" ref="O261:O300" si="34">IF(N261&lt;10,"A",IF(N261&lt;20,"B",IF(N261&lt;35,"C",IF(N261&lt;55,"D",IF(N261&lt;80,"E","F")))))</f>
        <v>D</v>
      </c>
      <c r="P261" s="48"/>
      <c r="Q261" s="48"/>
      <c r="R261" s="48"/>
      <c r="S261" s="48"/>
      <c r="T261" s="48"/>
      <c r="U261" s="48"/>
      <c r="V261" s="49"/>
      <c r="W261" s="49"/>
    </row>
    <row r="262" spans="1:23" x14ac:dyDescent="0.25">
      <c r="A262" s="26">
        <v>3</v>
      </c>
      <c r="B262" s="90"/>
      <c r="C262" s="90">
        <f t="shared" si="31"/>
        <v>39.70541392768984</v>
      </c>
      <c r="D262" s="90"/>
      <c r="E262" s="90"/>
      <c r="F262" s="90">
        <f t="shared" si="29"/>
        <v>105.76039165419493</v>
      </c>
      <c r="G262" s="90"/>
      <c r="H262" s="90"/>
      <c r="I262" s="90">
        <f t="shared" si="30"/>
        <v>31.216307600061718</v>
      </c>
      <c r="J262" s="90"/>
      <c r="K262" s="90"/>
      <c r="L262" s="90">
        <f t="shared" si="32"/>
        <v>29.289488787726086</v>
      </c>
      <c r="M262" s="90"/>
      <c r="N262" s="90">
        <f t="shared" si="33"/>
        <v>43.425601069175094</v>
      </c>
      <c r="O262" s="91" t="str">
        <f t="shared" si="34"/>
        <v>D</v>
      </c>
      <c r="P262" s="48"/>
      <c r="Q262" s="48"/>
      <c r="R262" s="48"/>
      <c r="S262" s="48"/>
      <c r="T262" s="48"/>
      <c r="U262" s="48"/>
      <c r="V262" s="49"/>
      <c r="W262" s="49"/>
    </row>
    <row r="263" spans="1:23" x14ac:dyDescent="0.25">
      <c r="A263" s="26">
        <v>4</v>
      </c>
      <c r="B263" s="90"/>
      <c r="C263" s="90">
        <f t="shared" si="31"/>
        <v>34.689619189068608</v>
      </c>
      <c r="D263" s="90"/>
      <c r="E263" s="90"/>
      <c r="F263" s="90">
        <f t="shared" si="29"/>
        <v>89.169199796457121</v>
      </c>
      <c r="G263" s="90"/>
      <c r="H263" s="90"/>
      <c r="I263" s="90">
        <f t="shared" si="30"/>
        <v>28.028602304696431</v>
      </c>
      <c r="J263" s="90"/>
      <c r="K263" s="90"/>
      <c r="L263" s="90">
        <f t="shared" si="32"/>
        <v>26.699970546132992</v>
      </c>
      <c r="M263" s="90"/>
      <c r="N263" s="90">
        <f t="shared" si="33"/>
        <v>38.052671274650677</v>
      </c>
      <c r="O263" s="91" t="str">
        <f t="shared" si="34"/>
        <v>D</v>
      </c>
      <c r="P263" s="48"/>
      <c r="Q263" s="48"/>
      <c r="R263" s="48"/>
      <c r="S263" s="48"/>
      <c r="T263" s="48"/>
      <c r="U263" s="48"/>
      <c r="V263" s="49"/>
      <c r="W263" s="49"/>
    </row>
    <row r="264" spans="1:23" x14ac:dyDescent="0.25">
      <c r="A264" s="26">
        <v>5</v>
      </c>
      <c r="B264" s="90"/>
      <c r="C264" s="90">
        <f t="shared" si="31"/>
        <v>31.681331919459666</v>
      </c>
      <c r="D264" s="90"/>
      <c r="E264" s="90"/>
      <c r="F264" s="90">
        <f t="shared" si="29"/>
        <v>76.735076667844865</v>
      </c>
      <c r="G264" s="90"/>
      <c r="H264" s="90"/>
      <c r="I264" s="90">
        <f t="shared" si="30"/>
        <v>26.347048982271566</v>
      </c>
      <c r="J264" s="90"/>
      <c r="K264" s="90"/>
      <c r="L264" s="90">
        <f t="shared" si="32"/>
        <v>25.363261968948191</v>
      </c>
      <c r="M264" s="90"/>
      <c r="N264" s="90">
        <f t="shared" si="33"/>
        <v>34.607663261077455</v>
      </c>
      <c r="O264" s="91" t="str">
        <f t="shared" si="34"/>
        <v>C</v>
      </c>
      <c r="P264" s="48"/>
      <c r="Q264" s="48"/>
      <c r="R264" s="48"/>
      <c r="S264" s="48"/>
      <c r="T264" s="48"/>
      <c r="U264" s="48"/>
      <c r="V264" s="49"/>
      <c r="W264" s="49"/>
    </row>
    <row r="265" spans="1:23" x14ac:dyDescent="0.25">
      <c r="A265" s="26">
        <v>6</v>
      </c>
      <c r="B265" s="90"/>
      <c r="C265" s="90">
        <f t="shared" si="31"/>
        <v>29.861521540571299</v>
      </c>
      <c r="D265" s="90"/>
      <c r="E265" s="90"/>
      <c r="F265" s="90">
        <f t="shared" si="29"/>
        <v>67.508273880764364</v>
      </c>
      <c r="G265" s="90"/>
      <c r="H265" s="90"/>
      <c r="I265" s="90">
        <f t="shared" si="30"/>
        <v>25.472956570328801</v>
      </c>
      <c r="J265" s="90"/>
      <c r="K265" s="90"/>
      <c r="L265" s="90">
        <f t="shared" si="32"/>
        <v>24.698210953092531</v>
      </c>
      <c r="M265" s="90"/>
      <c r="N265" s="90">
        <f t="shared" si="33"/>
        <v>32.364616433156044</v>
      </c>
      <c r="O265" s="91" t="str">
        <f t="shared" si="34"/>
        <v>C</v>
      </c>
      <c r="P265" s="48"/>
      <c r="Q265" s="48"/>
      <c r="R265" s="48"/>
      <c r="S265" s="48"/>
      <c r="T265" s="48"/>
      <c r="U265" s="48"/>
      <c r="V265" s="49"/>
      <c r="W265" s="49"/>
    </row>
    <row r="266" spans="1:23" x14ac:dyDescent="0.25">
      <c r="A266" s="26">
        <v>7</v>
      </c>
      <c r="B266" s="90"/>
      <c r="C266" s="90">
        <f t="shared" si="31"/>
        <v>28.764256143481553</v>
      </c>
      <c r="D266" s="90"/>
      <c r="E266" s="90"/>
      <c r="F266" s="90">
        <f t="shared" si="29"/>
        <v>60.743271587202088</v>
      </c>
      <c r="G266" s="90"/>
      <c r="H266" s="90"/>
      <c r="I266" s="90">
        <f t="shared" si="30"/>
        <v>25.062767774479664</v>
      </c>
      <c r="J266" s="90"/>
      <c r="K266" s="90"/>
      <c r="L266" s="90">
        <f t="shared" si="32"/>
        <v>24.422420561028051</v>
      </c>
      <c r="M266" s="90"/>
      <c r="N266" s="90">
        <f t="shared" si="33"/>
        <v>30.912588265930289</v>
      </c>
      <c r="O266" s="91" t="str">
        <f t="shared" si="34"/>
        <v>C</v>
      </c>
      <c r="P266" s="48"/>
      <c r="Q266" s="48"/>
      <c r="R266" s="48"/>
      <c r="S266" s="48"/>
      <c r="T266" s="48"/>
      <c r="U266" s="48"/>
      <c r="V266" s="49"/>
      <c r="W266" s="49"/>
    </row>
    <row r="267" spans="1:23" x14ac:dyDescent="0.25">
      <c r="A267" s="18">
        <v>8</v>
      </c>
      <c r="B267" s="19"/>
      <c r="C267" s="90">
        <f t="shared" si="31"/>
        <v>28.125005202957482</v>
      </c>
      <c r="D267" s="20"/>
      <c r="E267" s="20"/>
      <c r="F267" s="21">
        <f t="shared" si="29"/>
        <v>55.735239694866266</v>
      </c>
      <c r="G267" s="20"/>
      <c r="H267" s="20"/>
      <c r="I267" s="21">
        <f t="shared" si="30"/>
        <v>24.937752821813316</v>
      </c>
      <c r="J267" s="19"/>
      <c r="K267" s="19"/>
      <c r="L267" s="22">
        <f t="shared" si="32"/>
        <v>24.388450812277544</v>
      </c>
      <c r="M267" s="19"/>
      <c r="N267" s="90">
        <f t="shared" si="33"/>
        <v>29.986323762255601</v>
      </c>
      <c r="O267" s="23" t="str">
        <f t="shared" si="34"/>
        <v>C</v>
      </c>
      <c r="P267" s="48"/>
      <c r="Q267" s="48"/>
      <c r="R267" s="48"/>
      <c r="S267" s="48"/>
      <c r="T267" s="48"/>
      <c r="U267" s="48"/>
      <c r="V267" s="49"/>
      <c r="W267" s="49"/>
    </row>
    <row r="268" spans="1:23" x14ac:dyDescent="0.25">
      <c r="A268" s="26">
        <v>9</v>
      </c>
      <c r="B268" s="90"/>
      <c r="C268" s="90">
        <f t="shared" si="31"/>
        <v>27.7889591817279</v>
      </c>
      <c r="D268" s="90"/>
      <c r="E268" s="90"/>
      <c r="F268" s="90">
        <f t="shared" si="29"/>
        <v>52.114441452509922</v>
      </c>
      <c r="G268" s="90"/>
      <c r="H268" s="90"/>
      <c r="I268" s="90">
        <f t="shared" si="30"/>
        <v>24.998494271015112</v>
      </c>
      <c r="J268" s="90"/>
      <c r="K268" s="90"/>
      <c r="L268" s="90">
        <f t="shared" si="32"/>
        <v>24.513588422241988</v>
      </c>
      <c r="M268" s="90"/>
      <c r="N268" s="90">
        <f t="shared" si="33"/>
        <v>29.439571842259344</v>
      </c>
      <c r="O268" s="93" t="str">
        <f t="shared" si="34"/>
        <v>C</v>
      </c>
      <c r="P268" s="48"/>
      <c r="Q268" s="48"/>
      <c r="R268" s="48">
        <v>15.173</v>
      </c>
      <c r="S268" s="48"/>
      <c r="T268" s="48"/>
      <c r="U268" s="48"/>
      <c r="V268" s="49"/>
      <c r="W268" s="49"/>
    </row>
    <row r="269" spans="1:23" x14ac:dyDescent="0.25">
      <c r="A269" s="26">
        <v>10</v>
      </c>
      <c r="B269" s="90"/>
      <c r="C269" s="90">
        <f t="shared" si="31"/>
        <v>27.661783913218233</v>
      </c>
      <c r="D269" s="90"/>
      <c r="E269" s="90"/>
      <c r="F269" s="90">
        <f t="shared" si="29"/>
        <v>49.517289088828349</v>
      </c>
      <c r="G269" s="90"/>
      <c r="H269" s="90"/>
      <c r="I269" s="90">
        <f t="shared" si="30"/>
        <v>25.186170530750918</v>
      </c>
      <c r="J269" s="90"/>
      <c r="K269" s="90"/>
      <c r="L269" s="90">
        <f t="shared" si="32"/>
        <v>24.748428343612296</v>
      </c>
      <c r="M269" s="90"/>
      <c r="N269" s="90">
        <f t="shared" si="33"/>
        <v>29.163892287456807</v>
      </c>
      <c r="O269" s="91" t="str">
        <f t="shared" si="34"/>
        <v>C</v>
      </c>
      <c r="P269" s="48"/>
      <c r="Q269" s="48"/>
      <c r="R269" s="48">
        <v>26.43</v>
      </c>
      <c r="S269" s="48"/>
      <c r="T269" s="48"/>
      <c r="U269" s="48"/>
      <c r="V269" s="49"/>
      <c r="W269" s="49"/>
    </row>
    <row r="270" spans="1:23" x14ac:dyDescent="0.25">
      <c r="A270" s="103">
        <v>11</v>
      </c>
      <c r="B270" s="104"/>
      <c r="C270" s="104">
        <f t="shared" si="31"/>
        <v>27.683601236336301</v>
      </c>
      <c r="D270" s="104"/>
      <c r="E270" s="104"/>
      <c r="F270" s="104">
        <f t="shared" si="29"/>
        <v>47.674269600911593</v>
      </c>
      <c r="G270" s="104"/>
      <c r="H270" s="104"/>
      <c r="I270" s="104">
        <f t="shared" si="30"/>
        <v>25.464077462900153</v>
      </c>
      <c r="J270" s="104"/>
      <c r="K270" s="104"/>
      <c r="L270" s="104">
        <f t="shared" si="32"/>
        <v>25.061860527813206</v>
      </c>
      <c r="M270" s="104"/>
      <c r="N270" s="104">
        <f t="shared" si="33"/>
        <v>29.085076932169965</v>
      </c>
      <c r="O270" s="105" t="str">
        <f t="shared" si="34"/>
        <v>C</v>
      </c>
      <c r="P270" s="48"/>
      <c r="Q270" s="48"/>
      <c r="R270" s="48"/>
      <c r="S270" s="48"/>
      <c r="T270" s="48"/>
      <c r="U270" s="48"/>
      <c r="V270" s="49"/>
      <c r="W270" s="49"/>
    </row>
    <row r="271" spans="1:23" x14ac:dyDescent="0.25">
      <c r="A271" s="26">
        <v>12</v>
      </c>
      <c r="B271" s="90"/>
      <c r="C271" s="90">
        <f t="shared" si="31"/>
        <v>27.814943720380377</v>
      </c>
      <c r="D271" s="90"/>
      <c r="E271" s="90"/>
      <c r="F271" s="90">
        <f t="shared" si="29"/>
        <v>46.389791128635252</v>
      </c>
      <c r="G271" s="90"/>
      <c r="H271" s="90"/>
      <c r="I271" s="90">
        <f t="shared" si="30"/>
        <v>25.808257290821434</v>
      </c>
      <c r="J271" s="90"/>
      <c r="K271" s="90"/>
      <c r="L271" s="90">
        <f t="shared" si="32"/>
        <v>25.433409744199206</v>
      </c>
      <c r="M271" s="90"/>
      <c r="N271" s="90">
        <f t="shared" si="33"/>
        <v>29.151676471025421</v>
      </c>
      <c r="O271" s="91" t="str">
        <f t="shared" si="34"/>
        <v>C</v>
      </c>
      <c r="P271" s="48"/>
      <c r="Q271" s="48"/>
      <c r="R271" s="48">
        <f>R268*100/R269</f>
        <v>57.408248202799847</v>
      </c>
      <c r="S271" s="48" t="s">
        <v>110</v>
      </c>
      <c r="T271" s="48"/>
      <c r="U271" s="48"/>
      <c r="V271" s="49"/>
      <c r="W271" s="49"/>
    </row>
    <row r="272" spans="1:23" x14ac:dyDescent="0.25">
      <c r="A272" s="26">
        <v>13</v>
      </c>
      <c r="B272" s="90"/>
      <c r="C272" s="90">
        <f t="shared" si="31"/>
        <v>28.028907734374076</v>
      </c>
      <c r="D272" s="90"/>
      <c r="E272" s="90"/>
      <c r="F272" s="90">
        <f t="shared" si="29"/>
        <v>45.523170223125675</v>
      </c>
      <c r="G272" s="90"/>
      <c r="H272" s="90"/>
      <c r="I272" s="90">
        <f t="shared" si="30"/>
        <v>26.202465399342625</v>
      </c>
      <c r="J272" s="90"/>
      <c r="K272" s="90"/>
      <c r="L272" s="90">
        <f t="shared" si="32"/>
        <v>25.849089670531448</v>
      </c>
      <c r="M272" s="90"/>
      <c r="N272" s="90">
        <f t="shared" si="33"/>
        <v>29.327564158807348</v>
      </c>
      <c r="O272" s="91" t="str">
        <f t="shared" si="34"/>
        <v>C</v>
      </c>
      <c r="P272" s="48"/>
      <c r="Q272" s="48"/>
      <c r="R272" s="48">
        <f>100-R271</f>
        <v>42.591751797200153</v>
      </c>
      <c r="S272" s="48"/>
      <c r="T272" s="48"/>
      <c r="U272" s="48"/>
      <c r="V272" s="49"/>
      <c r="W272" s="49"/>
    </row>
    <row r="273" spans="1:23" x14ac:dyDescent="0.25">
      <c r="A273" s="26">
        <v>14</v>
      </c>
      <c r="B273" s="90"/>
      <c r="C273" s="90">
        <f t="shared" si="31"/>
        <v>28.306603009967063</v>
      </c>
      <c r="D273" s="90"/>
      <c r="E273" s="90"/>
      <c r="F273" s="90">
        <f t="shared" si="29"/>
        <v>44.973172797410299</v>
      </c>
      <c r="G273" s="90"/>
      <c r="H273" s="90"/>
      <c r="I273" s="90">
        <f t="shared" si="30"/>
        <v>26.635324876402706</v>
      </c>
      <c r="J273" s="90"/>
      <c r="K273" s="90"/>
      <c r="L273" s="90">
        <f t="shared" si="32"/>
        <v>26.299040474163412</v>
      </c>
      <c r="M273" s="90"/>
      <c r="N273" s="90">
        <f t="shared" si="33"/>
        <v>29.587012427140749</v>
      </c>
      <c r="O273" s="91" t="str">
        <f t="shared" si="34"/>
        <v>C</v>
      </c>
      <c r="P273" s="48"/>
      <c r="Q273" s="48"/>
      <c r="R273" s="48"/>
      <c r="S273" s="48"/>
      <c r="T273" s="48"/>
      <c r="U273" s="48"/>
      <c r="V273" s="49"/>
      <c r="W273" s="49"/>
    </row>
    <row r="274" spans="1:23" x14ac:dyDescent="0.25">
      <c r="A274" s="26">
        <v>15</v>
      </c>
      <c r="B274" s="90"/>
      <c r="C274" s="90">
        <f t="shared" si="31"/>
        <v>28.634416805583847</v>
      </c>
      <c r="D274" s="90"/>
      <c r="E274" s="90"/>
      <c r="F274" s="90">
        <f t="shared" si="29"/>
        <v>44.666460326435477</v>
      </c>
      <c r="G274" s="90"/>
      <c r="H274" s="90"/>
      <c r="I274" s="90">
        <f t="shared" si="30"/>
        <v>27.098643993078007</v>
      </c>
      <c r="J274" s="90"/>
      <c r="K274" s="90"/>
      <c r="L274" s="90">
        <f t="shared" si="32"/>
        <v>26.776121282004627</v>
      </c>
      <c r="M274" s="90"/>
      <c r="N274" s="90">
        <f t="shared" si="33"/>
        <v>29.911415895949467</v>
      </c>
      <c r="O274" s="93" t="str">
        <f t="shared" si="34"/>
        <v>C</v>
      </c>
      <c r="P274" s="48"/>
      <c r="Q274" s="48"/>
      <c r="R274" s="48">
        <f>109*100/109</f>
        <v>100</v>
      </c>
      <c r="S274" s="48" t="s">
        <v>111</v>
      </c>
      <c r="T274" s="48"/>
      <c r="U274" s="48"/>
      <c r="V274" s="49"/>
      <c r="W274" s="49"/>
    </row>
    <row r="275" spans="1:23" x14ac:dyDescent="0.25">
      <c r="A275" s="97">
        <v>16</v>
      </c>
      <c r="B275" s="99"/>
      <c r="C275" s="99">
        <f t="shared" si="31"/>
        <v>29.002313045198953</v>
      </c>
      <c r="D275" s="99"/>
      <c r="E275" s="99"/>
      <c r="F275" s="99">
        <f t="shared" si="29"/>
        <v>44.549343653308547</v>
      </c>
      <c r="G275" s="99"/>
      <c r="H275" s="99"/>
      <c r="I275" s="99">
        <f t="shared" si="30"/>
        <v>27.586381577527792</v>
      </c>
      <c r="J275" s="99"/>
      <c r="K275" s="99"/>
      <c r="L275" s="99">
        <f t="shared" si="32"/>
        <v>27.275038518237853</v>
      </c>
      <c r="M275" s="99"/>
      <c r="N275" s="99">
        <f t="shared" si="33"/>
        <v>30.287103521697123</v>
      </c>
      <c r="O275" s="100" t="str">
        <f t="shared" si="34"/>
        <v>C</v>
      </c>
      <c r="P275" s="48"/>
      <c r="Q275" s="48"/>
      <c r="R275" s="48">
        <f>100-R274</f>
        <v>0</v>
      </c>
      <c r="S275" s="48"/>
      <c r="T275" s="48"/>
      <c r="U275" s="48"/>
      <c r="V275" s="49"/>
      <c r="W275" s="49"/>
    </row>
    <row r="276" spans="1:23" x14ac:dyDescent="0.25">
      <c r="A276" s="26">
        <v>17</v>
      </c>
      <c r="B276" s="90"/>
      <c r="C276" s="90">
        <f t="shared" si="31"/>
        <v>29.402742194697439</v>
      </c>
      <c r="D276" s="90"/>
      <c r="E276" s="90"/>
      <c r="F276" s="90">
        <f t="shared" si="29"/>
        <v>44.58202696329181</v>
      </c>
      <c r="G276" s="90"/>
      <c r="H276" s="90"/>
      <c r="I276" s="90">
        <f t="shared" si="30"/>
        <v>28.09398863009541</v>
      </c>
      <c r="J276" s="90"/>
      <c r="K276" s="90"/>
      <c r="L276" s="90">
        <f t="shared" si="32"/>
        <v>27.791787609940336</v>
      </c>
      <c r="M276" s="90"/>
      <c r="N276" s="90">
        <f t="shared" si="33"/>
        <v>30.703869226268257</v>
      </c>
      <c r="O276" s="93" t="str">
        <f t="shared" si="34"/>
        <v>C</v>
      </c>
      <c r="P276" s="48"/>
      <c r="Q276" s="48"/>
      <c r="R276" s="48"/>
      <c r="S276" s="48"/>
      <c r="T276" s="48"/>
      <c r="U276" s="48"/>
      <c r="V276" s="49"/>
      <c r="W276" s="49"/>
    </row>
    <row r="277" spans="1:23" x14ac:dyDescent="0.25">
      <c r="A277" s="26">
        <v>18</v>
      </c>
      <c r="B277" s="90"/>
      <c r="C277" s="90">
        <f t="shared" si="31"/>
        <v>29.829923102875554</v>
      </c>
      <c r="D277" s="90"/>
      <c r="E277" s="90"/>
      <c r="F277" s="90">
        <f t="shared" si="29"/>
        <v>44.734620387144098</v>
      </c>
      <c r="G277" s="90"/>
      <c r="H277" s="90"/>
      <c r="I277" s="90">
        <f t="shared" si="30"/>
        <v>28.617976572574893</v>
      </c>
      <c r="J277" s="90"/>
      <c r="K277" s="90"/>
      <c r="L277" s="90">
        <f t="shared" si="32"/>
        <v>28.323284695848095</v>
      </c>
      <c r="M277" s="90"/>
      <c r="N277" s="90">
        <f t="shared" si="33"/>
        <v>31.153975841071862</v>
      </c>
      <c r="O277" s="93" t="str">
        <f t="shared" si="34"/>
        <v>C</v>
      </c>
      <c r="P277" s="48"/>
      <c r="Q277" s="48"/>
      <c r="R277" s="48"/>
      <c r="S277" s="48"/>
      <c r="T277" s="48"/>
      <c r="U277" s="48"/>
      <c r="V277" s="49"/>
      <c r="W277" s="49"/>
    </row>
    <row r="278" spans="1:23" x14ac:dyDescent="0.25">
      <c r="A278" s="26">
        <v>19</v>
      </c>
      <c r="B278" s="90"/>
      <c r="C278" s="90">
        <f t="shared" si="31"/>
        <v>30.279358033251437</v>
      </c>
      <c r="D278" s="90"/>
      <c r="E278" s="90"/>
      <c r="F278" s="90">
        <f t="shared" si="29"/>
        <v>44.984374348356347</v>
      </c>
      <c r="G278" s="90"/>
      <c r="H278" s="90"/>
      <c r="I278" s="90">
        <f t="shared" si="30"/>
        <v>29.155626505397578</v>
      </c>
      <c r="J278" s="90"/>
      <c r="K278" s="90"/>
      <c r="L278" s="90">
        <f t="shared" si="32"/>
        <v>28.86711727282168</v>
      </c>
      <c r="M278" s="90"/>
      <c r="N278" s="90">
        <f t="shared" si="33"/>
        <v>31.631471876157576</v>
      </c>
      <c r="O278" s="91" t="str">
        <f t="shared" si="34"/>
        <v>C</v>
      </c>
      <c r="P278" s="48"/>
      <c r="Q278" s="48"/>
      <c r="R278" s="48"/>
      <c r="S278" s="48"/>
      <c r="T278" s="48"/>
      <c r="U278" s="48"/>
      <c r="V278" s="49"/>
      <c r="W278" s="49"/>
    </row>
    <row r="279" spans="1:23" x14ac:dyDescent="0.25">
      <c r="A279" s="26">
        <v>20</v>
      </c>
      <c r="B279" s="90"/>
      <c r="C279" s="90">
        <f t="shared" si="31"/>
        <v>30.747497786216844</v>
      </c>
      <c r="D279" s="90"/>
      <c r="E279" s="90"/>
      <c r="F279" s="90">
        <f t="shared" si="29"/>
        <v>45.31374883408651</v>
      </c>
      <c r="G279" s="90"/>
      <c r="H279" s="90"/>
      <c r="I279" s="90">
        <f t="shared" si="30"/>
        <v>29.704788755720859</v>
      </c>
      <c r="J279" s="90"/>
      <c r="K279" s="90"/>
      <c r="L279" s="90">
        <f t="shared" si="32"/>
        <v>29.421371429470756</v>
      </c>
      <c r="M279" s="90"/>
      <c r="N279" s="90">
        <f t="shared" si="33"/>
        <v>32.131716587969677</v>
      </c>
      <c r="O279" s="91" t="str">
        <f t="shared" si="34"/>
        <v>C</v>
      </c>
      <c r="P279" s="48"/>
      <c r="Q279" s="48"/>
      <c r="R279" s="48"/>
      <c r="S279" s="48"/>
      <c r="T279" s="48"/>
      <c r="U279" s="48"/>
      <c r="V279" s="49"/>
      <c r="W279" s="49"/>
    </row>
    <row r="280" spans="1:23" x14ac:dyDescent="0.25">
      <c r="A280" s="26">
        <v>21</v>
      </c>
      <c r="B280" s="90"/>
      <c r="C280" s="90">
        <f t="shared" si="31"/>
        <v>31.231505762215264</v>
      </c>
      <c r="D280" s="90"/>
      <c r="E280" s="90"/>
      <c r="F280" s="90">
        <f t="shared" si="29"/>
        <v>45.709052717336711</v>
      </c>
      <c r="G280" s="90"/>
      <c r="H280" s="90"/>
      <c r="I280" s="90">
        <f t="shared" si="30"/>
        <v>30.263741742296133</v>
      </c>
      <c r="J280" s="90"/>
      <c r="K280" s="90"/>
      <c r="L280" s="90">
        <f t="shared" si="32"/>
        <v>29.984509654338574</v>
      </c>
      <c r="M280" s="90"/>
      <c r="N280" s="90">
        <f t="shared" si="33"/>
        <v>32.651045192861154</v>
      </c>
      <c r="O280" s="93" t="str">
        <f t="shared" si="34"/>
        <v>C</v>
      </c>
      <c r="P280" s="48"/>
      <c r="Q280" s="48"/>
      <c r="R280" s="48"/>
      <c r="S280" s="48"/>
      <c r="T280" s="48"/>
      <c r="U280" s="48"/>
      <c r="V280" s="49"/>
      <c r="W280" s="49"/>
    </row>
    <row r="281" spans="1:23" x14ac:dyDescent="0.25">
      <c r="A281" s="26">
        <v>22</v>
      </c>
      <c r="B281" s="90"/>
      <c r="C281" s="90">
        <f t="shared" si="31"/>
        <v>31.729088679922956</v>
      </c>
      <c r="D281" s="90"/>
      <c r="E281" s="90"/>
      <c r="F281" s="90">
        <f t="shared" si="29"/>
        <v>46.159474175085407</v>
      </c>
      <c r="G281" s="90"/>
      <c r="H281" s="90"/>
      <c r="I281" s="90">
        <f t="shared" si="30"/>
        <v>30.831090714154911</v>
      </c>
      <c r="J281" s="90"/>
      <c r="K281" s="90"/>
      <c r="L281" s="90">
        <f t="shared" si="32"/>
        <v>30.555282803213803</v>
      </c>
      <c r="M281" s="90"/>
      <c r="N281" s="90">
        <f t="shared" si="33"/>
        <v>33.186529525483564</v>
      </c>
      <c r="O281" s="91" t="str">
        <f t="shared" si="34"/>
        <v>C</v>
      </c>
      <c r="P281" s="48"/>
      <c r="Q281" s="48"/>
      <c r="R281" s="48"/>
      <c r="S281" s="48"/>
      <c r="T281" s="48"/>
      <c r="U281" s="48"/>
      <c r="V281" s="49"/>
      <c r="W281" s="49"/>
    </row>
    <row r="282" spans="1:23" x14ac:dyDescent="0.25">
      <c r="A282" s="26">
        <v>23</v>
      </c>
      <c r="B282" s="90"/>
      <c r="C282" s="90">
        <f t="shared" si="31"/>
        <v>32.238373095162004</v>
      </c>
      <c r="D282" s="90"/>
      <c r="E282" s="90"/>
      <c r="F282" s="90">
        <f t="shared" si="29"/>
        <v>46.656381627427805</v>
      </c>
      <c r="G282" s="90"/>
      <c r="H282" s="90"/>
      <c r="I282" s="90">
        <f t="shared" si="30"/>
        <v>31.405693853340722</v>
      </c>
      <c r="J282" s="90"/>
      <c r="K282" s="90"/>
      <c r="L282" s="90">
        <f t="shared" si="32"/>
        <v>31.13266561159389</v>
      </c>
      <c r="M282" s="90"/>
      <c r="N282" s="90">
        <f t="shared" si="33"/>
        <v>33.735804553237479</v>
      </c>
      <c r="O282" s="91" t="str">
        <f t="shared" si="34"/>
        <v>C</v>
      </c>
      <c r="P282" s="48"/>
      <c r="Q282" s="48"/>
      <c r="R282" s="48"/>
      <c r="S282" s="48"/>
      <c r="T282" s="48"/>
      <c r="U282" s="48"/>
      <c r="V282" s="49"/>
      <c r="W282" s="49"/>
    </row>
    <row r="283" spans="1:23" x14ac:dyDescent="0.25">
      <c r="A283" s="26">
        <v>24</v>
      </c>
      <c r="B283" s="90"/>
      <c r="C283" s="90">
        <f t="shared" si="31"/>
        <v>32.757813963318505</v>
      </c>
      <c r="D283" s="90"/>
      <c r="E283" s="90"/>
      <c r="F283" s="90">
        <f t="shared" si="29"/>
        <v>47.192813679816084</v>
      </c>
      <c r="G283" s="90"/>
      <c r="H283" s="90"/>
      <c r="I283" s="90">
        <f t="shared" si="30"/>
        <v>31.98660751120784</v>
      </c>
      <c r="J283" s="90"/>
      <c r="K283" s="90"/>
      <c r="L283" s="90">
        <f t="shared" si="32"/>
        <v>31.715808737146165</v>
      </c>
      <c r="M283" s="90"/>
      <c r="N283" s="90">
        <f t="shared" si="33"/>
        <v>34.296940941767481</v>
      </c>
      <c r="O283" s="93" t="str">
        <f t="shared" si="34"/>
        <v>C</v>
      </c>
      <c r="P283" s="48"/>
      <c r="Q283" s="48"/>
      <c r="R283" s="48"/>
      <c r="S283" s="48"/>
      <c r="T283" s="48"/>
      <c r="U283" s="48"/>
      <c r="V283" s="49"/>
      <c r="W283" s="49"/>
    </row>
    <row r="284" spans="1:23" x14ac:dyDescent="0.25">
      <c r="A284" s="26">
        <v>25</v>
      </c>
      <c r="B284" s="90"/>
      <c r="C284" s="90">
        <f t="shared" si="31"/>
        <v>33.28612599284358</v>
      </c>
      <c r="D284" s="90"/>
      <c r="E284" s="90"/>
      <c r="F284" s="90">
        <f t="shared" si="29"/>
        <v>47.763102568179519</v>
      </c>
      <c r="G284" s="90"/>
      <c r="H284" s="90"/>
      <c r="I284" s="90">
        <f t="shared" si="30"/>
        <v>32.573045052555557</v>
      </c>
      <c r="J284" s="90"/>
      <c r="K284" s="90"/>
      <c r="L284" s="90">
        <f t="shared" si="32"/>
        <v>32.30400260237424</v>
      </c>
      <c r="M284" s="90"/>
      <c r="N284" s="90">
        <f t="shared" si="33"/>
        <v>34.868350252424563</v>
      </c>
      <c r="O284" s="91" t="str">
        <f t="shared" si="34"/>
        <v>C</v>
      </c>
      <c r="P284" s="48"/>
      <c r="Q284" s="48"/>
      <c r="R284" s="48"/>
      <c r="S284" s="48"/>
      <c r="T284" s="48"/>
      <c r="U284" s="48"/>
      <c r="V284" s="49"/>
      <c r="W284" s="49"/>
    </row>
    <row r="285" spans="1:23" x14ac:dyDescent="0.25">
      <c r="A285" s="26">
        <v>26</v>
      </c>
      <c r="B285" s="90"/>
      <c r="C285" s="90">
        <f t="shared" si="31"/>
        <v>33.822231455804705</v>
      </c>
      <c r="D285" s="90"/>
      <c r="E285" s="90"/>
      <c r="F285" s="90">
        <f t="shared" si="29"/>
        <v>48.362592976173389</v>
      </c>
      <c r="G285" s="90"/>
      <c r="H285" s="90"/>
      <c r="I285" s="90">
        <f t="shared" si="30"/>
        <v>33.16434552875824</v>
      </c>
      <c r="J285" s="90"/>
      <c r="K285" s="90"/>
      <c r="L285" s="90">
        <f t="shared" si="32"/>
        <v>32.896649790204307</v>
      </c>
      <c r="M285" s="90"/>
      <c r="N285" s="90">
        <f t="shared" si="33"/>
        <v>35.448713563668164</v>
      </c>
      <c r="O285" s="91" t="str">
        <f t="shared" si="34"/>
        <v>D</v>
      </c>
      <c r="P285" s="48"/>
      <c r="Q285" s="48"/>
      <c r="R285" s="48"/>
      <c r="S285" s="48"/>
      <c r="T285" s="48"/>
      <c r="U285" s="48"/>
      <c r="V285" s="49"/>
      <c r="W285" s="49"/>
    </row>
    <row r="286" spans="1:23" x14ac:dyDescent="0.25">
      <c r="A286" s="26">
        <v>27</v>
      </c>
      <c r="B286" s="90"/>
      <c r="C286" s="90">
        <f t="shared" si="31"/>
        <v>34.365220048014471</v>
      </c>
      <c r="D286" s="90"/>
      <c r="E286" s="90"/>
      <c r="F286" s="90">
        <f t="shared" si="29"/>
        <v>48.987429759306309</v>
      </c>
      <c r="G286" s="90"/>
      <c r="H286" s="90"/>
      <c r="I286" s="90">
        <f t="shared" si="30"/>
        <v>33.759949551783443</v>
      </c>
      <c r="J286" s="90"/>
      <c r="K286" s="90"/>
      <c r="L286" s="90">
        <f t="shared" si="32"/>
        <v>33.493243725784232</v>
      </c>
      <c r="M286" s="90"/>
      <c r="N286" s="90">
        <f t="shared" si="33"/>
        <v>36.036927117171054</v>
      </c>
      <c r="O286" s="91" t="str">
        <f t="shared" si="34"/>
        <v>D</v>
      </c>
      <c r="P286" s="48"/>
      <c r="Q286" s="48"/>
      <c r="R286" s="48"/>
      <c r="S286" s="48"/>
      <c r="T286" s="48"/>
      <c r="U286" s="48"/>
      <c r="V286" s="49"/>
      <c r="W286" s="49"/>
    </row>
    <row r="287" spans="1:23" x14ac:dyDescent="0.25">
      <c r="A287" s="26">
        <v>28</v>
      </c>
      <c r="B287" s="90"/>
      <c r="C287" s="90">
        <f t="shared" si="31"/>
        <v>34.914317685362889</v>
      </c>
      <c r="D287" s="90"/>
      <c r="E287" s="90"/>
      <c r="F287" s="90">
        <f t="shared" si="29"/>
        <v>49.634396009903888</v>
      </c>
      <c r="G287" s="90"/>
      <c r="H287" s="90"/>
      <c r="I287" s="90">
        <f t="shared" si="30"/>
        <v>34.359380512838186</v>
      </c>
      <c r="J287" s="90"/>
      <c r="K287" s="90"/>
      <c r="L287" s="90">
        <f t="shared" si="32"/>
        <v>34.09335203802312</v>
      </c>
      <c r="M287" s="90"/>
      <c r="N287" s="90">
        <f t="shared" si="33"/>
        <v>36.632060485478227</v>
      </c>
      <c r="O287" s="91" t="str">
        <f t="shared" si="34"/>
        <v>D</v>
      </c>
      <c r="P287" s="48"/>
      <c r="Q287" s="48"/>
      <c r="R287" s="48"/>
      <c r="S287" s="48"/>
      <c r="T287" s="48"/>
      <c r="U287" s="48"/>
      <c r="V287" s="49"/>
      <c r="W287" s="49"/>
    </row>
    <row r="288" spans="1:23" x14ac:dyDescent="0.25">
      <c r="A288" s="26">
        <v>29</v>
      </c>
      <c r="B288" s="90"/>
      <c r="C288" s="90">
        <f t="shared" si="31"/>
        <v>35.468862006319796</v>
      </c>
      <c r="D288" s="90"/>
      <c r="E288" s="90"/>
      <c r="F288" s="90">
        <f t="shared" si="29"/>
        <v>50.30078829656653</v>
      </c>
      <c r="G288" s="90"/>
      <c r="H288" s="90"/>
      <c r="I288" s="90">
        <f t="shared" si="30"/>
        <v>34.962229815771956</v>
      </c>
      <c r="J288" s="90"/>
      <c r="K288" s="90"/>
      <c r="L288" s="90">
        <f t="shared" si="32"/>
        <v>34.696603446280974</v>
      </c>
      <c r="M288" s="90"/>
      <c r="N288" s="90">
        <f t="shared" si="33"/>
        <v>37.233324053690254</v>
      </c>
      <c r="O288" s="91" t="str">
        <f t="shared" si="34"/>
        <v>D</v>
      </c>
      <c r="P288" s="48"/>
      <c r="Q288" s="48"/>
      <c r="R288" s="48"/>
      <c r="S288" s="48"/>
      <c r="T288" s="48"/>
      <c r="U288" s="48"/>
      <c r="V288" s="49"/>
      <c r="W288" s="49"/>
    </row>
    <row r="289" spans="1:23" x14ac:dyDescent="0.25">
      <c r="A289" s="97">
        <v>30</v>
      </c>
      <c r="B289" s="99"/>
      <c r="C289" s="99">
        <f t="shared" si="31"/>
        <v>36.028282962579617</v>
      </c>
      <c r="D289" s="99"/>
      <c r="E289" s="99"/>
      <c r="F289" s="99">
        <f t="shared" si="29"/>
        <v>50.984319640323719</v>
      </c>
      <c r="G289" s="99"/>
      <c r="H289" s="99"/>
      <c r="I289" s="99">
        <f t="shared" si="30"/>
        <v>35.568145159892019</v>
      </c>
      <c r="J289" s="99"/>
      <c r="K289" s="99"/>
      <c r="L289" s="99">
        <f t="shared" si="32"/>
        <v>35.302677331597998</v>
      </c>
      <c r="M289" s="99"/>
      <c r="N289" s="99">
        <f t="shared" si="33"/>
        <v>37.840043503684583</v>
      </c>
      <c r="O289" s="100" t="str">
        <f t="shared" si="34"/>
        <v>D</v>
      </c>
      <c r="P289" s="48"/>
      <c r="Q289" s="48"/>
      <c r="R289" s="48"/>
      <c r="S289" s="48"/>
      <c r="T289" s="48"/>
      <c r="U289" s="48"/>
      <c r="V289" s="49"/>
      <c r="W289" s="49"/>
    </row>
    <row r="290" spans="1:23" x14ac:dyDescent="0.25">
      <c r="A290" s="26">
        <v>31</v>
      </c>
      <c r="B290" s="90"/>
      <c r="C290" s="90">
        <f t="shared" si="31"/>
        <v>36.592087309741643</v>
      </c>
      <c r="D290" s="90"/>
      <c r="E290" s="90"/>
      <c r="F290" s="90">
        <f t="shared" si="29"/>
        <v>51.683043391053914</v>
      </c>
      <c r="G290" s="90"/>
      <c r="H290" s="90"/>
      <c r="I290" s="90">
        <f t="shared" si="30"/>
        <v>36.176821162889389</v>
      </c>
      <c r="J290" s="90"/>
      <c r="K290" s="90"/>
      <c r="L290" s="90">
        <f t="shared" si="32"/>
        <v>35.911295373084307</v>
      </c>
      <c r="M290" s="90"/>
      <c r="N290" s="90">
        <f t="shared" si="33"/>
        <v>38.451639616433042</v>
      </c>
      <c r="O290" s="91" t="str">
        <f t="shared" si="34"/>
        <v>D</v>
      </c>
      <c r="P290" s="48"/>
      <c r="Q290" s="48"/>
      <c r="R290" s="48"/>
      <c r="S290" s="48"/>
      <c r="T290" s="48"/>
      <c r="U290" s="48"/>
      <c r="V290" s="49"/>
      <c r="W290" s="49"/>
    </row>
    <row r="291" spans="1:23" x14ac:dyDescent="0.25">
      <c r="A291" s="26">
        <v>32</v>
      </c>
      <c r="B291" s="90"/>
      <c r="C291" s="90">
        <f t="shared" si="31"/>
        <v>37.15984611583827</v>
      </c>
      <c r="D291" s="90"/>
      <c r="E291" s="90"/>
      <c r="F291" s="90">
        <f t="shared" si="29"/>
        <v>52.395293001556468</v>
      </c>
      <c r="G291" s="90"/>
      <c r="H291" s="90"/>
      <c r="I291" s="90">
        <f t="shared" si="30"/>
        <v>36.787991796789441</v>
      </c>
      <c r="J291" s="90"/>
      <c r="K291" s="90"/>
      <c r="L291" s="90">
        <f t="shared" si="32"/>
        <v>36.522214787998131</v>
      </c>
      <c r="M291" s="90"/>
      <c r="N291" s="90">
        <f t="shared" si="33"/>
        <v>39.067612151802862</v>
      </c>
      <c r="O291" s="91" t="str">
        <f t="shared" si="34"/>
        <v>D</v>
      </c>
      <c r="P291" s="48"/>
      <c r="Q291" s="48"/>
      <c r="R291" s="48"/>
      <c r="S291" s="48"/>
      <c r="T291" s="48"/>
      <c r="U291" s="48"/>
      <c r="V291" s="49"/>
      <c r="W291" s="49"/>
    </row>
    <row r="292" spans="1:23" x14ac:dyDescent="0.25">
      <c r="A292" s="26">
        <v>33</v>
      </c>
      <c r="B292" s="90"/>
      <c r="C292" s="90">
        <f t="shared" si="31"/>
        <v>37.731184625835816</v>
      </c>
      <c r="D292" s="90"/>
      <c r="E292" s="90"/>
      <c r="F292" s="90">
        <f t="shared" si="29"/>
        <v>53.11963400263879</v>
      </c>
      <c r="G292" s="90"/>
      <c r="H292" s="90"/>
      <c r="I292" s="90">
        <f t="shared" si="30"/>
        <v>37.401424241115635</v>
      </c>
      <c r="J292" s="90"/>
      <c r="K292" s="90"/>
      <c r="L292" s="90">
        <f t="shared" si="32"/>
        <v>37.135222828116717</v>
      </c>
      <c r="M292" s="90"/>
      <c r="N292" s="90">
        <f t="shared" si="33"/>
        <v>39.6875268828434</v>
      </c>
      <c r="O292" s="91" t="str">
        <f t="shared" si="34"/>
        <v>D</v>
      </c>
      <c r="P292" s="48"/>
      <c r="Q292" s="48"/>
      <c r="R292" s="48"/>
      <c r="S292" s="48"/>
      <c r="T292" s="48"/>
      <c r="U292" s="48"/>
      <c r="V292" s="49"/>
      <c r="W292" s="49"/>
    </row>
    <row r="293" spans="1:23" x14ac:dyDescent="0.25">
      <c r="A293" s="26">
        <v>34</v>
      </c>
      <c r="B293" s="90"/>
      <c r="C293" s="90">
        <f t="shared" si="31"/>
        <v>38.305773980681082</v>
      </c>
      <c r="D293" s="90"/>
      <c r="E293" s="90"/>
      <c r="F293" s="90">
        <f t="shared" si="29"/>
        <v>53.854825421929775</v>
      </c>
      <c r="G293" s="90"/>
      <c r="H293" s="90"/>
      <c r="I293" s="90">
        <f t="shared" si="30"/>
        <v>38.016913853107461</v>
      </c>
      <c r="J293" s="90"/>
      <c r="K293" s="90"/>
      <c r="L293" s="90">
        <f t="shared" si="32"/>
        <v>37.750132268344572</v>
      </c>
      <c r="M293" s="90"/>
      <c r="N293" s="90">
        <f t="shared" si="33"/>
        <v>40.311005091252945</v>
      </c>
      <c r="O293" s="91" t="str">
        <f t="shared" si="34"/>
        <v>D</v>
      </c>
      <c r="P293" s="48"/>
      <c r="Q293" s="48"/>
      <c r="R293" s="48"/>
      <c r="S293" s="48"/>
      <c r="T293" s="48"/>
      <c r="U293" s="48"/>
      <c r="V293" s="49"/>
      <c r="W293" s="49"/>
    </row>
    <row r="294" spans="1:23" x14ac:dyDescent="0.25">
      <c r="A294" s="26">
        <v>35</v>
      </c>
      <c r="B294" s="90"/>
      <c r="C294" s="90">
        <f t="shared" si="31"/>
        <v>38.883324407552038</v>
      </c>
      <c r="D294" s="90"/>
      <c r="E294" s="90"/>
      <c r="F294" s="90">
        <f t="shared" si="29"/>
        <v>54.599788571299911</v>
      </c>
      <c r="G294" s="90"/>
      <c r="H294" s="90"/>
      <c r="I294" s="90">
        <f t="shared" si="30"/>
        <v>38.634280025277349</v>
      </c>
      <c r="J294" s="90"/>
      <c r="K294" s="90"/>
      <c r="L294" s="90">
        <f t="shared" si="32"/>
        <v>38.366777685030073</v>
      </c>
      <c r="M294" s="90"/>
      <c r="N294" s="90">
        <f t="shared" si="33"/>
        <v>40.93771499850201</v>
      </c>
      <c r="O294" s="91" t="str">
        <f t="shared" si="34"/>
        <v>D</v>
      </c>
      <c r="P294" s="48"/>
      <c r="Q294" s="48"/>
      <c r="R294" s="48"/>
      <c r="S294" s="48"/>
      <c r="T294" s="48"/>
      <c r="U294" s="48"/>
      <c r="V294" s="49"/>
      <c r="W294" s="49"/>
    </row>
    <row r="295" spans="1:23" x14ac:dyDescent="0.25">
      <c r="A295" s="97">
        <v>36</v>
      </c>
      <c r="B295" s="99"/>
      <c r="C295" s="99">
        <f t="shared" si="31"/>
        <v>39.463579585735694</v>
      </c>
      <c r="D295" s="99"/>
      <c r="E295" s="99"/>
      <c r="F295" s="99">
        <f t="shared" si="29"/>
        <v>55.35358162778045</v>
      </c>
      <c r="G295" s="99"/>
      <c r="H295" s="99"/>
      <c r="I295" s="99">
        <f t="shared" si="30"/>
        <v>39.25336275298811</v>
      </c>
      <c r="J295" s="99"/>
      <c r="K295" s="99"/>
      <c r="L295" s="99">
        <f t="shared" si="32"/>
        <v>38.985012367333262</v>
      </c>
      <c r="M295" s="99"/>
      <c r="N295" s="99">
        <f t="shared" si="33"/>
        <v>41.567364730827556</v>
      </c>
      <c r="O295" s="100" t="str">
        <f t="shared" si="34"/>
        <v>D</v>
      </c>
      <c r="P295" s="48"/>
      <c r="Q295" s="48"/>
      <c r="R295" s="48"/>
      <c r="S295" s="48"/>
      <c r="T295" s="48"/>
      <c r="U295" s="48"/>
      <c r="V295" s="49"/>
      <c r="W295" s="49"/>
    </row>
    <row r="296" spans="1:23" x14ac:dyDescent="0.25">
      <c r="A296" s="26">
        <v>37</v>
      </c>
      <c r="B296" s="90"/>
      <c r="C296" s="90">
        <f t="shared" si="31"/>
        <v>40.04631195839432</v>
      </c>
      <c r="D296" s="90"/>
      <c r="E296" s="90"/>
      <c r="F296" s="90">
        <f t="shared" si="29"/>
        <v>56.115378802641921</v>
      </c>
      <c r="G296" s="90"/>
      <c r="H296" s="90"/>
      <c r="I296" s="90">
        <f t="shared" si="30"/>
        <v>39.874019774070682</v>
      </c>
      <c r="J296" s="90"/>
      <c r="K296" s="90"/>
      <c r="L296" s="90">
        <f t="shared" si="32"/>
        <v>39.60470573950203</v>
      </c>
      <c r="M296" s="90"/>
      <c r="N296" s="90">
        <f t="shared" si="33"/>
        <v>42.199696508401274</v>
      </c>
      <c r="O296" s="91" t="str">
        <f t="shared" si="34"/>
        <v>D</v>
      </c>
      <c r="P296" s="48"/>
      <c r="Q296" s="48"/>
      <c r="R296" s="48"/>
      <c r="S296" s="48"/>
      <c r="T296" s="48"/>
      <c r="U296" s="48"/>
      <c r="V296" s="49"/>
      <c r="W296" s="49"/>
    </row>
    <row r="297" spans="1:23" x14ac:dyDescent="0.25">
      <c r="A297" s="26">
        <v>38</v>
      </c>
      <c r="B297" s="90"/>
      <c r="C297" s="90">
        <f t="shared" si="31"/>
        <v>40.631318810299554</v>
      </c>
      <c r="D297" s="90"/>
      <c r="E297" s="90"/>
      <c r="F297" s="90">
        <f t="shared" si="29"/>
        <v>56.884453169084729</v>
      </c>
      <c r="G297" s="90"/>
      <c r="H297" s="90"/>
      <c r="I297" s="90">
        <f t="shared" si="30"/>
        <v>40.496124172296916</v>
      </c>
      <c r="J297" s="90"/>
      <c r="K297" s="90"/>
      <c r="L297" s="90">
        <f t="shared" si="32"/>
        <v>40.225741198111265</v>
      </c>
      <c r="M297" s="90"/>
      <c r="N297" s="90">
        <f t="shared" si="33"/>
        <v>42.834481818106596</v>
      </c>
      <c r="O297" s="91" t="str">
        <f t="shared" si="34"/>
        <v>D</v>
      </c>
      <c r="P297" s="48"/>
      <c r="Q297" s="48"/>
      <c r="R297" s="48"/>
      <c r="S297" s="48"/>
      <c r="T297" s="48"/>
      <c r="U297" s="48"/>
      <c r="V297" s="49"/>
      <c r="W297" s="49"/>
    </row>
    <row r="298" spans="1:23" x14ac:dyDescent="0.25">
      <c r="A298" s="26">
        <v>39</v>
      </c>
      <c r="B298" s="90"/>
      <c r="C298" s="90">
        <f t="shared" si="31"/>
        <v>41.218418969623983</v>
      </c>
      <c r="D298" s="90"/>
      <c r="E298" s="90"/>
      <c r="F298" s="90">
        <f t="shared" si="29"/>
        <v>57.660162426377035</v>
      </c>
      <c r="G298" s="90"/>
      <c r="H298" s="90"/>
      <c r="I298" s="90">
        <f t="shared" si="30"/>
        <v>41.119562359275541</v>
      </c>
      <c r="J298" s="90"/>
      <c r="K298" s="90"/>
      <c r="L298" s="90">
        <f t="shared" si="32"/>
        <v>40.848014288364141</v>
      </c>
      <c r="M298" s="90"/>
      <c r="N298" s="90">
        <f t="shared" si="33"/>
        <v>43.471517381685523</v>
      </c>
      <c r="O298" s="91" t="str">
        <f t="shared" si="34"/>
        <v>D</v>
      </c>
      <c r="P298" s="48"/>
      <c r="Q298" s="48"/>
      <c r="R298" s="48"/>
      <c r="S298" s="48"/>
      <c r="T298" s="48"/>
      <c r="U298" s="48"/>
      <c r="V298" s="49"/>
      <c r="W298" s="49"/>
    </row>
    <row r="299" spans="1:23" x14ac:dyDescent="0.25">
      <c r="A299" s="26">
        <v>40</v>
      </c>
      <c r="B299" s="90"/>
      <c r="C299" s="90">
        <f t="shared" si="31"/>
        <v>41.807450021102731</v>
      </c>
      <c r="D299" s="90"/>
      <c r="E299" s="90"/>
      <c r="F299" s="90">
        <f t="shared" si="29"/>
        <v>58.441937035439189</v>
      </c>
      <c r="G299" s="90"/>
      <c r="H299" s="90"/>
      <c r="I299" s="90">
        <f t="shared" si="30"/>
        <v>41.744232366850902</v>
      </c>
      <c r="J299" s="90"/>
      <c r="K299" s="90"/>
      <c r="L299" s="90">
        <f t="shared" si="32"/>
        <v>41.47143115901136</v>
      </c>
      <c r="M299" s="90"/>
      <c r="N299" s="90">
        <f t="shared" si="33"/>
        <v>44.110621770933278</v>
      </c>
      <c r="O299" s="91" t="str">
        <f t="shared" si="34"/>
        <v>D</v>
      </c>
      <c r="P299" s="48"/>
      <c r="Q299" s="48"/>
      <c r="R299" s="48"/>
      <c r="S299" s="48"/>
      <c r="T299" s="48"/>
      <c r="U299" s="48"/>
      <c r="V299" s="49"/>
      <c r="W299" s="49"/>
    </row>
    <row r="300" spans="1:23" x14ac:dyDescent="0.25">
      <c r="A300" s="26">
        <v>41</v>
      </c>
      <c r="B300" s="90"/>
      <c r="C300" s="90">
        <f t="shared" si="31"/>
        <v>42.398265940513916</v>
      </c>
      <c r="D300" s="90"/>
      <c r="E300" s="90"/>
      <c r="F300" s="90">
        <f t="shared" si="29"/>
        <v>59.229270280869194</v>
      </c>
      <c r="G300" s="90"/>
      <c r="H300" s="90"/>
      <c r="I300" s="90">
        <f t="shared" si="30"/>
        <v>42.370042395662452</v>
      </c>
      <c r="J300" s="90"/>
      <c r="K300" s="90"/>
      <c r="L300" s="90">
        <f t="shared" si="32"/>
        <v>42.095907247450398</v>
      </c>
      <c r="M300" s="90"/>
      <c r="N300" s="90">
        <f t="shared" si="33"/>
        <v>44.751632552299291</v>
      </c>
      <c r="O300" s="93" t="str">
        <f t="shared" si="34"/>
        <v>D</v>
      </c>
      <c r="P300" s="48"/>
      <c r="Q300" s="48"/>
      <c r="R300" s="48"/>
      <c r="S300" s="48"/>
      <c r="T300" s="48"/>
      <c r="U300" s="48"/>
      <c r="V300" s="49"/>
      <c r="W300" s="49"/>
    </row>
    <row r="301" spans="1:23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11"/>
      <c r="O301" s="11"/>
      <c r="P301" s="11"/>
      <c r="Q301" s="11"/>
      <c r="R301" s="11"/>
      <c r="S301" s="11"/>
      <c r="T301" s="11"/>
      <c r="U301" s="11"/>
    </row>
    <row r="302" spans="1:23" x14ac:dyDescent="0.25">
      <c r="A302" s="27"/>
      <c r="B302" s="187"/>
      <c r="C302" s="187"/>
      <c r="D302" s="30"/>
      <c r="E302" s="30"/>
      <c r="F302" s="187"/>
      <c r="G302" s="187"/>
      <c r="H302" s="30"/>
      <c r="I302" s="187"/>
      <c r="J302" s="187"/>
      <c r="K302" s="30"/>
      <c r="L302" s="30"/>
      <c r="M302" s="30"/>
      <c r="N302" s="11"/>
      <c r="O302" s="11"/>
      <c r="P302" s="11"/>
      <c r="Q302" s="11"/>
      <c r="R302" s="11"/>
      <c r="S302" s="11"/>
      <c r="T302" s="11"/>
      <c r="U302" s="11"/>
    </row>
  </sheetData>
  <mergeCells count="9">
    <mergeCell ref="H2:M2"/>
    <mergeCell ref="O4:P5"/>
    <mergeCell ref="O12:P13"/>
    <mergeCell ref="B302:C302"/>
    <mergeCell ref="F302:G302"/>
    <mergeCell ref="I302:J302"/>
    <mergeCell ref="O30:P31"/>
    <mergeCell ref="B2:D2"/>
    <mergeCell ref="E2:G2"/>
  </mergeCells>
  <conditionalFormatting sqref="N260:N300">
    <cfRule type="cellIs" dxfId="0" priority="1" operator="equal">
      <formula>#REF!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8"/>
  <sheetViews>
    <sheetView tabSelected="1" topLeftCell="A40" workbookViewId="0">
      <selection activeCell="K54" sqref="K54:L58"/>
    </sheetView>
  </sheetViews>
  <sheetFormatPr defaultRowHeight="15" x14ac:dyDescent="0.25"/>
  <cols>
    <col min="1" max="1" width="17.42578125" customWidth="1"/>
    <col min="2" max="2" width="16" customWidth="1"/>
    <col min="3" max="3" width="14.42578125" customWidth="1"/>
    <col min="4" max="4" width="14.5703125" customWidth="1"/>
    <col min="5" max="5" width="15.28515625" customWidth="1"/>
    <col min="6" max="6" width="15.5703125" customWidth="1"/>
    <col min="7" max="7" width="13.5703125" customWidth="1"/>
    <col min="12" max="12" width="17" customWidth="1"/>
  </cols>
  <sheetData>
    <row r="1" spans="1:3" ht="15.75" thickBot="1" x14ac:dyDescent="0.3">
      <c r="A1" s="28" t="s">
        <v>112</v>
      </c>
      <c r="B1" s="29">
        <v>88.39</v>
      </c>
      <c r="C1" s="131" t="s">
        <v>120</v>
      </c>
    </row>
    <row r="2" spans="1:3" ht="15.75" thickBot="1" x14ac:dyDescent="0.3">
      <c r="A2" s="28" t="s">
        <v>113</v>
      </c>
      <c r="B2" s="29">
        <v>44.6</v>
      </c>
      <c r="C2" s="131" t="s">
        <v>121</v>
      </c>
    </row>
    <row r="3" spans="1:3" ht="15.75" thickBot="1" x14ac:dyDescent="0.3">
      <c r="A3" s="28" t="s">
        <v>114</v>
      </c>
      <c r="B3" s="29">
        <v>30.65</v>
      </c>
      <c r="C3" s="131" t="s">
        <v>82</v>
      </c>
    </row>
    <row r="4" spans="1:3" ht="15.75" thickBot="1" x14ac:dyDescent="0.3">
      <c r="A4" s="28" t="s">
        <v>115</v>
      </c>
      <c r="B4" s="29">
        <v>39.067999999999998</v>
      </c>
      <c r="C4" s="131" t="s">
        <v>121</v>
      </c>
    </row>
    <row r="5" spans="1:3" ht="15.75" thickBot="1" x14ac:dyDescent="0.3">
      <c r="A5" s="28" t="s">
        <v>116</v>
      </c>
      <c r="B5" s="29">
        <v>29.085000000000001</v>
      </c>
      <c r="C5" s="131" t="s">
        <v>82</v>
      </c>
    </row>
    <row r="25" spans="1:3" ht="45.75" thickBot="1" x14ac:dyDescent="0.3">
      <c r="A25" s="130"/>
      <c r="B25" s="129" t="s">
        <v>117</v>
      </c>
      <c r="C25" s="127" t="s">
        <v>118</v>
      </c>
    </row>
    <row r="26" spans="1:3" ht="15.75" thickBot="1" x14ac:dyDescent="0.3">
      <c r="A26" s="28" t="s">
        <v>1</v>
      </c>
      <c r="B26" s="29">
        <v>44.8</v>
      </c>
      <c r="C26" s="29">
        <v>27.684000000000001</v>
      </c>
    </row>
    <row r="27" spans="1:3" ht="15.75" thickBot="1" x14ac:dyDescent="0.3">
      <c r="A27" s="28" t="s">
        <v>2</v>
      </c>
      <c r="B27" s="29">
        <v>28.33</v>
      </c>
      <c r="C27" s="29">
        <v>47.673999999999999</v>
      </c>
    </row>
    <row r="28" spans="1:3" ht="15.75" thickBot="1" x14ac:dyDescent="0.3">
      <c r="A28" s="28" t="s">
        <v>3</v>
      </c>
      <c r="B28" s="29">
        <v>121.7</v>
      </c>
      <c r="C28" s="29">
        <v>27.463999999999999</v>
      </c>
    </row>
    <row r="29" spans="1:3" ht="15.75" thickBot="1" x14ac:dyDescent="0.3">
      <c r="A29" s="28" t="s">
        <v>4</v>
      </c>
      <c r="B29" s="29">
        <v>114.67</v>
      </c>
      <c r="C29" s="29">
        <v>25.062000000000001</v>
      </c>
    </row>
    <row r="40" spans="2:7" x14ac:dyDescent="0.25">
      <c r="B40" s="132" t="s">
        <v>122</v>
      </c>
      <c r="C40" s="132" t="s">
        <v>123</v>
      </c>
      <c r="D40" s="132" t="s">
        <v>124</v>
      </c>
      <c r="E40" s="132" t="s">
        <v>125</v>
      </c>
      <c r="F40" s="132" t="s">
        <v>126</v>
      </c>
      <c r="G40" s="132" t="s">
        <v>127</v>
      </c>
    </row>
    <row r="41" spans="2:7" x14ac:dyDescent="0.25">
      <c r="B41" s="132">
        <v>88.39</v>
      </c>
      <c r="C41" s="188">
        <v>27.48</v>
      </c>
      <c r="D41" s="132">
        <v>45.3</v>
      </c>
      <c r="E41" s="132">
        <v>12.86</v>
      </c>
      <c r="F41" s="132">
        <v>22.23</v>
      </c>
      <c r="G41" s="132">
        <v>27.33</v>
      </c>
    </row>
    <row r="42" spans="2:7" x14ac:dyDescent="0.25">
      <c r="B42" s="132">
        <v>44.6</v>
      </c>
      <c r="C42" s="188">
        <v>50.89</v>
      </c>
      <c r="D42" s="132">
        <v>21.89</v>
      </c>
      <c r="E42" s="132">
        <v>8.5399999999999991</v>
      </c>
      <c r="F42" s="132">
        <v>18.16</v>
      </c>
      <c r="G42" s="132">
        <v>18.190000000000001</v>
      </c>
    </row>
    <row r="43" spans="2:7" x14ac:dyDescent="0.25">
      <c r="B43" s="132">
        <v>30.65</v>
      </c>
      <c r="C43" s="188">
        <v>9.89</v>
      </c>
      <c r="D43" s="132">
        <v>9.5299999999999994</v>
      </c>
      <c r="E43" s="132">
        <v>9.56</v>
      </c>
      <c r="F43" s="132">
        <v>18.260000000000002</v>
      </c>
      <c r="G43" s="132">
        <v>18.22</v>
      </c>
    </row>
    <row r="44" spans="2:7" x14ac:dyDescent="0.25">
      <c r="B44" s="132">
        <v>39.067999999999998</v>
      </c>
      <c r="C44" s="188">
        <v>15.945</v>
      </c>
      <c r="D44" s="132">
        <v>26.181000000000001</v>
      </c>
      <c r="E44" s="132">
        <v>11.154</v>
      </c>
      <c r="F44" s="132">
        <v>14.34</v>
      </c>
      <c r="G44" s="132">
        <v>18.042000000000002</v>
      </c>
    </row>
    <row r="45" spans="2:7" x14ac:dyDescent="0.25">
      <c r="B45" s="132">
        <v>29.085000000000001</v>
      </c>
      <c r="C45" s="188">
        <v>9.3193000000000001</v>
      </c>
      <c r="D45" s="132">
        <v>8.7789999999999999</v>
      </c>
      <c r="E45" s="132">
        <v>7.74</v>
      </c>
      <c r="F45" s="132">
        <v>8.25</v>
      </c>
      <c r="G45" s="132">
        <v>12.55</v>
      </c>
    </row>
    <row r="48" spans="2:7" x14ac:dyDescent="0.25">
      <c r="B48" s="11"/>
      <c r="C48" s="11"/>
      <c r="D48" s="11"/>
      <c r="E48" s="11"/>
      <c r="F48" s="11"/>
    </row>
    <row r="54" spans="11:13" x14ac:dyDescent="0.25">
      <c r="K54" s="189" t="s">
        <v>128</v>
      </c>
      <c r="L54" s="190"/>
      <c r="M54" s="190"/>
    </row>
    <row r="55" spans="11:13" x14ac:dyDescent="0.25">
      <c r="K55" s="189" t="s">
        <v>129</v>
      </c>
      <c r="L55" s="190"/>
    </row>
    <row r="56" spans="11:13" x14ac:dyDescent="0.25">
      <c r="K56" s="189" t="s">
        <v>130</v>
      </c>
      <c r="L56" s="190"/>
    </row>
    <row r="57" spans="11:13" x14ac:dyDescent="0.25">
      <c r="K57" s="189" t="s">
        <v>131</v>
      </c>
      <c r="L57" s="190"/>
    </row>
    <row r="58" spans="11:13" x14ac:dyDescent="0.25">
      <c r="K58" s="189" t="s">
        <v>132</v>
      </c>
      <c r="L58" s="19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Intersection 1</vt:lpstr>
      <vt:lpstr>Cmin optimization</vt:lpstr>
      <vt:lpstr>Copt. optimization</vt:lpstr>
      <vt:lpstr>C1</vt:lpstr>
      <vt:lpstr>G1</vt:lpstr>
      <vt:lpstr>GRAPHS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Mariey</dc:creator>
  <cp:keywords/>
  <dc:description/>
  <cp:lastModifiedBy>Sai Arvind Atluri</cp:lastModifiedBy>
  <cp:revision/>
  <dcterms:created xsi:type="dcterms:W3CDTF">2019-02-02T07:51:20Z</dcterms:created>
  <dcterms:modified xsi:type="dcterms:W3CDTF">2019-02-20T06:52:44Z</dcterms:modified>
  <cp:category/>
  <cp:contentStatus/>
</cp:coreProperties>
</file>