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VIND\Desktop\Its Final\"/>
    </mc:Choice>
  </mc:AlternateContent>
  <xr:revisionPtr revIDLastSave="0" documentId="13_ncr:9_{597FA7EE-3806-41FB-BEFC-04AFCD348B51}" xr6:coauthVersionLast="36" xr6:coauthVersionMax="36" xr10:uidLastSave="{00000000-0000-0000-0000-000000000000}"/>
  <bookViews>
    <workbookView xWindow="0" yWindow="0" windowWidth="20460" windowHeight="5475" tabRatio="900" activeTab="5" xr2:uid="{00000000-000D-0000-FFFF-FFFF00000000}"/>
  </bookViews>
  <sheets>
    <sheet name="Intersection 2" sheetId="1" r:id="rId1"/>
    <sheet name="Cmin optimization" sheetId="3" r:id="rId2"/>
    <sheet name="Copt. optimization" sheetId="2" r:id="rId3"/>
    <sheet name="C1" sheetId="4" r:id="rId4"/>
    <sheet name="G1" sheetId="5" r:id="rId5"/>
    <sheet name="GRAPHS" sheetId="10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N261" i="5" l="1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260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18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177" i="5"/>
  <c r="F176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34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92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50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8" i="5"/>
  <c r="C8" i="5"/>
  <c r="C9" i="5"/>
  <c r="C10" i="5"/>
  <c r="C11" i="5"/>
  <c r="C12" i="5"/>
  <c r="C13" i="5"/>
  <c r="C14" i="5"/>
  <c r="C15" i="5"/>
  <c r="C16" i="5"/>
  <c r="N6" i="5"/>
  <c r="W2" i="5"/>
  <c r="W29" i="4"/>
  <c r="O20" i="4" l="1"/>
  <c r="P9" i="4" l="1"/>
  <c r="I8" i="4"/>
  <c r="L8" i="4"/>
  <c r="P17" i="4"/>
  <c r="S36" i="4" s="1"/>
  <c r="P20" i="4"/>
  <c r="S32" i="4" l="1"/>
  <c r="S43" i="4"/>
  <c r="S20" i="4"/>
  <c r="S28" i="4"/>
  <c r="S39" i="4"/>
  <c r="S24" i="4"/>
  <c r="S17" i="4"/>
  <c r="S8" i="4"/>
  <c r="S10" i="4"/>
  <c r="S12" i="4"/>
  <c r="S14" i="4"/>
  <c r="S16" i="4"/>
  <c r="S40" i="4"/>
  <c r="S42" i="4"/>
  <c r="S44" i="4"/>
  <c r="S21" i="4"/>
  <c r="S23" i="4"/>
  <c r="S25" i="4"/>
  <c r="S27" i="4"/>
  <c r="S29" i="4"/>
  <c r="S31" i="4"/>
  <c r="S33" i="4"/>
  <c r="S18" i="4"/>
  <c r="S35" i="4"/>
  <c r="S37" i="4"/>
  <c r="S13" i="4"/>
  <c r="S45" i="4"/>
  <c r="S41" i="4"/>
  <c r="S19" i="4"/>
  <c r="S38" i="4"/>
  <c r="S34" i="4"/>
  <c r="S30" i="4"/>
  <c r="S26" i="4"/>
  <c r="S22" i="4"/>
  <c r="S15" i="4"/>
  <c r="S11" i="4"/>
  <c r="S9" i="4"/>
  <c r="B58" i="3"/>
  <c r="C74" i="2"/>
  <c r="C75" i="2"/>
  <c r="C72" i="2"/>
  <c r="C70" i="2"/>
  <c r="C69" i="2"/>
  <c r="C68" i="2"/>
  <c r="C67" i="2"/>
  <c r="C66" i="2"/>
  <c r="B61" i="2"/>
  <c r="E58" i="2"/>
  <c r="E57" i="2"/>
  <c r="E56" i="2"/>
  <c r="E53" i="2"/>
  <c r="E54" i="2"/>
  <c r="E55" i="2"/>
  <c r="E60" i="2"/>
  <c r="K38" i="2"/>
  <c r="H38" i="2"/>
  <c r="E38" i="2"/>
  <c r="B38" i="2"/>
  <c r="K37" i="2"/>
  <c r="H37" i="2"/>
  <c r="E37" i="2"/>
  <c r="B37" i="2"/>
  <c r="K30" i="2"/>
  <c r="H30" i="2"/>
  <c r="E30" i="2"/>
  <c r="B30" i="2"/>
  <c r="M29" i="2"/>
  <c r="M31" i="2" s="1"/>
  <c r="L29" i="2"/>
  <c r="L31" i="2" s="1"/>
  <c r="K29" i="2"/>
  <c r="K31" i="2" s="1"/>
  <c r="J29" i="2"/>
  <c r="J31" i="2" s="1"/>
  <c r="I29" i="2"/>
  <c r="I31" i="2" s="1"/>
  <c r="H29" i="2"/>
  <c r="H31" i="2" s="1"/>
  <c r="G29" i="2"/>
  <c r="G31" i="2" s="1"/>
  <c r="F29" i="2"/>
  <c r="F31" i="2" s="1"/>
  <c r="E29" i="2"/>
  <c r="E31" i="2" s="1"/>
  <c r="D29" i="2"/>
  <c r="D31" i="2" s="1"/>
  <c r="C29" i="2"/>
  <c r="C31" i="2" s="1"/>
  <c r="B29" i="2"/>
  <c r="B31" i="2" s="1"/>
  <c r="K10" i="2"/>
  <c r="H10" i="2"/>
  <c r="E10" i="2"/>
  <c r="B10" i="2"/>
  <c r="B23" i="1"/>
  <c r="B10" i="3"/>
  <c r="E59" i="2" l="1"/>
  <c r="B32" i="2"/>
  <c r="B33" i="2" s="1"/>
  <c r="B44" i="2" s="1"/>
  <c r="B48" i="2" s="1"/>
  <c r="G33" i="2"/>
  <c r="E45" i="2" s="1"/>
  <c r="D33" i="2"/>
  <c r="B45" i="2" s="1"/>
  <c r="H33" i="2"/>
  <c r="H44" i="2" s="1"/>
  <c r="H48" i="2" s="1"/>
  <c r="H32" i="2"/>
  <c r="K32" i="2"/>
  <c r="K33" i="2" s="1"/>
  <c r="K44" i="2" s="1"/>
  <c r="K48" i="2" s="1"/>
  <c r="J33" i="2"/>
  <c r="H45" i="2" s="1"/>
  <c r="E32" i="2"/>
  <c r="E33" i="2"/>
  <c r="E44" i="2" s="1"/>
  <c r="E48" i="2" s="1"/>
  <c r="M33" i="2"/>
  <c r="K45" i="2" s="1"/>
  <c r="K55" i="3"/>
  <c r="H55" i="3"/>
  <c r="B55" i="3"/>
  <c r="K38" i="3"/>
  <c r="H38" i="3"/>
  <c r="E38" i="3"/>
  <c r="B38" i="3"/>
  <c r="K37" i="3"/>
  <c r="H37" i="3"/>
  <c r="E37" i="3"/>
  <c r="B37" i="3"/>
  <c r="K30" i="3"/>
  <c r="H30" i="3"/>
  <c r="E30" i="3"/>
  <c r="B30" i="3"/>
  <c r="M29" i="3"/>
  <c r="M31" i="3" s="1"/>
  <c r="L29" i="3"/>
  <c r="L31" i="3" s="1"/>
  <c r="K29" i="3"/>
  <c r="K31" i="3" s="1"/>
  <c r="J29" i="3"/>
  <c r="J31" i="3" s="1"/>
  <c r="I29" i="3"/>
  <c r="I31" i="3" s="1"/>
  <c r="H29" i="3"/>
  <c r="H31" i="3" s="1"/>
  <c r="G29" i="3"/>
  <c r="G31" i="3" s="1"/>
  <c r="F29" i="3"/>
  <c r="F31" i="3" s="1"/>
  <c r="E29" i="3"/>
  <c r="E31" i="3" s="1"/>
  <c r="D29" i="3"/>
  <c r="D31" i="3" s="1"/>
  <c r="C29" i="3"/>
  <c r="C31" i="3" s="1"/>
  <c r="B29" i="3"/>
  <c r="B31" i="3" s="1"/>
  <c r="K10" i="3"/>
  <c r="H10" i="3"/>
  <c r="E10" i="3"/>
  <c r="E55" i="3" s="1"/>
  <c r="K38" i="1"/>
  <c r="H38" i="1"/>
  <c r="E38" i="1"/>
  <c r="H37" i="1"/>
  <c r="K37" i="1"/>
  <c r="K29" i="1"/>
  <c r="J29" i="1"/>
  <c r="E29" i="1"/>
  <c r="F29" i="1"/>
  <c r="G29" i="1"/>
  <c r="E30" i="1"/>
  <c r="E37" i="1"/>
  <c r="C29" i="1"/>
  <c r="B32" i="3" l="1"/>
  <c r="K32" i="3"/>
  <c r="H32" i="3"/>
  <c r="E32" i="3"/>
  <c r="E31" i="1"/>
  <c r="F31" i="1"/>
  <c r="G31" i="1"/>
  <c r="K33" i="3" l="1"/>
  <c r="K44" i="3" s="1"/>
  <c r="K53" i="3"/>
  <c r="M33" i="3"/>
  <c r="K45" i="3" s="1"/>
  <c r="E33" i="3"/>
  <c r="E44" i="3" s="1"/>
  <c r="E48" i="3" s="1"/>
  <c r="E54" i="3" s="1"/>
  <c r="E53" i="3"/>
  <c r="G33" i="3"/>
  <c r="E45" i="3" s="1"/>
  <c r="J33" i="3"/>
  <c r="H45" i="3" s="1"/>
  <c r="H53" i="3"/>
  <c r="H33" i="3"/>
  <c r="H44" i="3" s="1"/>
  <c r="B33" i="3"/>
  <c r="B44" i="3" s="1"/>
  <c r="B53" i="3"/>
  <c r="H48" i="3"/>
  <c r="H54" i="3" s="1"/>
  <c r="D33" i="3"/>
  <c r="B45" i="3" s="1"/>
  <c r="B48" i="3" s="1"/>
  <c r="B54" i="3" s="1"/>
  <c r="E32" i="1"/>
  <c r="E53" i="1" s="1"/>
  <c r="C66" i="1" s="1"/>
  <c r="E33" i="1"/>
  <c r="E44" i="1" s="1"/>
  <c r="E10" i="1"/>
  <c r="E55" i="1" s="1"/>
  <c r="E56" i="1" s="1"/>
  <c r="H60" i="3" l="1"/>
  <c r="B60" i="3"/>
  <c r="E60" i="3"/>
  <c r="C66" i="3"/>
  <c r="K48" i="3"/>
  <c r="K54" i="3" s="1"/>
  <c r="K60" i="3" s="1"/>
  <c r="G33" i="1"/>
  <c r="E45" i="1" s="1"/>
  <c r="E48" i="1" s="1"/>
  <c r="E54" i="1"/>
  <c r="E60" i="1" s="1"/>
  <c r="E58" i="1"/>
  <c r="H29" i="1"/>
  <c r="H30" i="1"/>
  <c r="I29" i="1"/>
  <c r="H10" i="1"/>
  <c r="H55" i="1" s="1"/>
  <c r="L29" i="1"/>
  <c r="K30" i="1"/>
  <c r="M29" i="1"/>
  <c r="K10" i="1"/>
  <c r="K55" i="1" s="1"/>
  <c r="K56" i="1" s="1"/>
  <c r="B29" i="1"/>
  <c r="B30" i="1"/>
  <c r="C31" i="1" s="1"/>
  <c r="D29" i="1"/>
  <c r="B37" i="1"/>
  <c r="B38" i="1"/>
  <c r="B10" i="1"/>
  <c r="B55" i="1" s="1"/>
  <c r="B56" i="1" s="1"/>
  <c r="E57" i="1" s="1"/>
  <c r="C69" i="1" s="1"/>
  <c r="K55" i="2"/>
  <c r="H55" i="2"/>
  <c r="B62" i="2" s="1"/>
  <c r="B55" i="2"/>
  <c r="B62" i="3"/>
  <c r="Q21" i="5"/>
  <c r="Q20" i="5"/>
  <c r="P16" i="5"/>
  <c r="P15" i="5"/>
  <c r="P14" i="5"/>
  <c r="P8" i="5"/>
  <c r="P7" i="5"/>
  <c r="P6" i="5"/>
  <c r="R274" i="5"/>
  <c r="R275" i="5" s="1"/>
  <c r="R271" i="5"/>
  <c r="R272" i="5"/>
  <c r="U6" i="5"/>
  <c r="N6" i="4"/>
  <c r="T6" i="4"/>
  <c r="T7" i="4" s="1"/>
  <c r="S5" i="4"/>
  <c r="I50" i="4" s="1"/>
  <c r="I92" i="4" s="1"/>
  <c r="I134" i="4" s="1"/>
  <c r="I218" i="4" s="1"/>
  <c r="S7" i="4"/>
  <c r="S6" i="4"/>
  <c r="D23" i="1"/>
  <c r="I9" i="4" l="1"/>
  <c r="L9" i="4"/>
  <c r="L51" i="4" s="1"/>
  <c r="L93" i="4" s="1"/>
  <c r="L135" i="4" s="1"/>
  <c r="L219" i="4" s="1"/>
  <c r="T8" i="4"/>
  <c r="I10" i="4"/>
  <c r="L10" i="4"/>
  <c r="U7" i="4"/>
  <c r="C10" i="4" s="1"/>
  <c r="P20" i="5"/>
  <c r="L52" i="4"/>
  <c r="L94" i="4" s="1"/>
  <c r="L136" i="4" s="1"/>
  <c r="L220" i="4" s="1"/>
  <c r="O20" i="5"/>
  <c r="P17" i="5"/>
  <c r="P9" i="5"/>
  <c r="B61" i="3"/>
  <c r="H61" i="3"/>
  <c r="B57" i="1"/>
  <c r="B69" i="1" s="1"/>
  <c r="B31" i="1"/>
  <c r="D31" i="1"/>
  <c r="E59" i="1"/>
  <c r="C67" i="1"/>
  <c r="K57" i="1"/>
  <c r="E69" i="1" s="1"/>
  <c r="M31" i="1"/>
  <c r="K31" i="1"/>
  <c r="U6" i="4"/>
  <c r="I176" i="4"/>
  <c r="I260" i="4" s="1"/>
  <c r="L31" i="1"/>
  <c r="U5" i="4"/>
  <c r="C8" i="4" s="1"/>
  <c r="L50" i="4"/>
  <c r="U7" i="5"/>
  <c r="I31" i="1"/>
  <c r="J31" i="1"/>
  <c r="H56" i="1"/>
  <c r="H31" i="1"/>
  <c r="B32" i="1"/>
  <c r="B53" i="1" s="1"/>
  <c r="B62" i="1"/>
  <c r="L92" i="4" l="1"/>
  <c r="L134" i="4" s="1"/>
  <c r="F10" i="4"/>
  <c r="F52" i="4" s="1"/>
  <c r="I11" i="4"/>
  <c r="L11" i="4"/>
  <c r="L53" i="4" s="1"/>
  <c r="T9" i="4"/>
  <c r="U8" i="4"/>
  <c r="F11" i="4" s="1"/>
  <c r="F53" i="4" s="1"/>
  <c r="P28" i="5"/>
  <c r="O25" i="5"/>
  <c r="L178" i="4"/>
  <c r="L262" i="4" s="1"/>
  <c r="C9" i="4"/>
  <c r="F9" i="4"/>
  <c r="F51" i="4" s="1"/>
  <c r="C52" i="4"/>
  <c r="N10" i="4"/>
  <c r="N8" i="4"/>
  <c r="F8" i="4"/>
  <c r="F50" i="4" s="1"/>
  <c r="I51" i="4"/>
  <c r="I93" i="4" s="1"/>
  <c r="I135" i="4" s="1"/>
  <c r="I219" i="4" s="1"/>
  <c r="O28" i="5"/>
  <c r="I52" i="4"/>
  <c r="I94" i="4" s="1"/>
  <c r="I136" i="4" s="1"/>
  <c r="I220" i="4" s="1"/>
  <c r="L177" i="4"/>
  <c r="L261" i="4" s="1"/>
  <c r="K53" i="2"/>
  <c r="C68" i="1"/>
  <c r="C72" i="1" s="1"/>
  <c r="C70" i="1"/>
  <c r="B33" i="1"/>
  <c r="B44" i="1" s="1"/>
  <c r="D33" i="1"/>
  <c r="B45" i="1" s="1"/>
  <c r="K32" i="1"/>
  <c r="K53" i="1" s="1"/>
  <c r="H32" i="1"/>
  <c r="H53" i="1" s="1"/>
  <c r="B66" i="1"/>
  <c r="U8" i="5"/>
  <c r="H57" i="1"/>
  <c r="H53" i="2"/>
  <c r="E66" i="3"/>
  <c r="C11" i="4" l="1"/>
  <c r="L218" i="4"/>
  <c r="L176" i="4"/>
  <c r="F92" i="4"/>
  <c r="F134" i="4" s="1"/>
  <c r="F218" i="4" s="1"/>
  <c r="F93" i="4"/>
  <c r="F135" i="4" s="1"/>
  <c r="F219" i="4" s="1"/>
  <c r="F177" i="4"/>
  <c r="F95" i="4"/>
  <c r="F137" i="4" s="1"/>
  <c r="F221" i="4" s="1"/>
  <c r="F94" i="4"/>
  <c r="F136" i="4" s="1"/>
  <c r="F220" i="4" s="1"/>
  <c r="L12" i="4"/>
  <c r="I12" i="4"/>
  <c r="T10" i="4"/>
  <c r="U9" i="4"/>
  <c r="F12" i="4" s="1"/>
  <c r="F54" i="4" s="1"/>
  <c r="I178" i="4"/>
  <c r="I262" i="4" s="1"/>
  <c r="C50" i="4"/>
  <c r="C92" i="4" s="1"/>
  <c r="C134" i="4" s="1"/>
  <c r="C218" i="4" s="1"/>
  <c r="C94" i="4"/>
  <c r="C136" i="4" s="1"/>
  <c r="C220" i="4" s="1"/>
  <c r="C53" i="4"/>
  <c r="C95" i="4" s="1"/>
  <c r="C137" i="4" s="1"/>
  <c r="C221" i="4" s="1"/>
  <c r="N11" i="4"/>
  <c r="C51" i="4"/>
  <c r="N9" i="4"/>
  <c r="I53" i="4"/>
  <c r="L95" i="4"/>
  <c r="L137" i="4" s="1"/>
  <c r="L221" i="4" s="1"/>
  <c r="L54" i="4"/>
  <c r="I177" i="4"/>
  <c r="I261" i="4" s="1"/>
  <c r="B54" i="2"/>
  <c r="C74" i="1"/>
  <c r="C75" i="1" s="1"/>
  <c r="B66" i="3"/>
  <c r="D66" i="3"/>
  <c r="B48" i="1"/>
  <c r="B58" i="1" s="1"/>
  <c r="K33" i="1"/>
  <c r="K44" i="1" s="1"/>
  <c r="E66" i="1"/>
  <c r="M33" i="1"/>
  <c r="E66" i="2"/>
  <c r="U9" i="5"/>
  <c r="D66" i="1"/>
  <c r="J33" i="1"/>
  <c r="H45" i="1" s="1"/>
  <c r="D66" i="2"/>
  <c r="B53" i="2"/>
  <c r="H33" i="1"/>
  <c r="D69" i="1"/>
  <c r="F261" i="4" l="1"/>
  <c r="L260" i="4"/>
  <c r="F176" i="4"/>
  <c r="F260" i="4" s="1"/>
  <c r="F178" i="4"/>
  <c r="F262" i="4" s="1"/>
  <c r="F179" i="4"/>
  <c r="F263" i="4" s="1"/>
  <c r="F96" i="4"/>
  <c r="F138" i="4" s="1"/>
  <c r="F222" i="4" s="1"/>
  <c r="F180" i="4"/>
  <c r="F264" i="4" s="1"/>
  <c r="U10" i="4"/>
  <c r="F13" i="4" s="1"/>
  <c r="F55" i="4" s="1"/>
  <c r="L13" i="4"/>
  <c r="T11" i="4"/>
  <c r="I13" i="4"/>
  <c r="C12" i="4"/>
  <c r="C54" i="4" s="1"/>
  <c r="C96" i="4" s="1"/>
  <c r="C138" i="4" s="1"/>
  <c r="C222" i="4" s="1"/>
  <c r="C176" i="4"/>
  <c r="C260" i="4" s="1"/>
  <c r="L179" i="4"/>
  <c r="L263" i="4" s="1"/>
  <c r="C178" i="4"/>
  <c r="C262" i="4" s="1"/>
  <c r="C179" i="4"/>
  <c r="C263" i="4" s="1"/>
  <c r="C93" i="4"/>
  <c r="C135" i="4" s="1"/>
  <c r="C219" i="4" s="1"/>
  <c r="I54" i="4"/>
  <c r="L96" i="4"/>
  <c r="L138" i="4" s="1"/>
  <c r="L222" i="4" s="1"/>
  <c r="I95" i="4"/>
  <c r="I137" i="4" s="1"/>
  <c r="I221" i="4" s="1"/>
  <c r="L55" i="4"/>
  <c r="C13" i="4"/>
  <c r="B54" i="1"/>
  <c r="B60" i="1" s="1"/>
  <c r="B61" i="1" s="1"/>
  <c r="K45" i="1"/>
  <c r="K48" i="1" s="1"/>
  <c r="K54" i="1" s="1"/>
  <c r="K54" i="2"/>
  <c r="K60" i="2" s="1"/>
  <c r="H44" i="1"/>
  <c r="U10" i="5"/>
  <c r="B60" i="2"/>
  <c r="B66" i="2"/>
  <c r="B67" i="1"/>
  <c r="B59" i="1"/>
  <c r="N12" i="4" l="1"/>
  <c r="N262" i="4"/>
  <c r="O262" i="4" s="1"/>
  <c r="N260" i="4"/>
  <c r="O260" i="4" s="1"/>
  <c r="F97" i="4"/>
  <c r="F139" i="4" s="1"/>
  <c r="F223" i="4" s="1"/>
  <c r="U11" i="4"/>
  <c r="F14" i="4" s="1"/>
  <c r="F56" i="4" s="1"/>
  <c r="T12" i="4"/>
  <c r="I14" i="4"/>
  <c r="L14" i="4"/>
  <c r="L56" i="4" s="1"/>
  <c r="L98" i="4" s="1"/>
  <c r="L140" i="4" s="1"/>
  <c r="L224" i="4" s="1"/>
  <c r="I179" i="4"/>
  <c r="I263" i="4" s="1"/>
  <c r="C177" i="4"/>
  <c r="C261" i="4" s="1"/>
  <c r="C180" i="4"/>
  <c r="C264" i="4" s="1"/>
  <c r="L180" i="4"/>
  <c r="L264" i="4" s="1"/>
  <c r="C55" i="4"/>
  <c r="C97" i="4" s="1"/>
  <c r="C139" i="4" s="1"/>
  <c r="C223" i="4" s="1"/>
  <c r="N13" i="4"/>
  <c r="I55" i="4"/>
  <c r="I97" i="4" s="1"/>
  <c r="I139" i="4" s="1"/>
  <c r="I223" i="4" s="1"/>
  <c r="I96" i="4"/>
  <c r="I138" i="4" s="1"/>
  <c r="I222" i="4" s="1"/>
  <c r="L97" i="4"/>
  <c r="L139" i="4" s="1"/>
  <c r="L223" i="4" s="1"/>
  <c r="K58" i="1"/>
  <c r="K60" i="1"/>
  <c r="B68" i="1"/>
  <c r="B72" i="1" s="1"/>
  <c r="B70" i="1"/>
  <c r="U11" i="5"/>
  <c r="F181" i="4" l="1"/>
  <c r="F265" i="4" s="1"/>
  <c r="N263" i="4"/>
  <c r="O263" i="4" s="1"/>
  <c r="F98" i="4"/>
  <c r="F140" i="4" s="1"/>
  <c r="F224" i="4" s="1"/>
  <c r="F182" i="4"/>
  <c r="F266" i="4" s="1"/>
  <c r="C14" i="4"/>
  <c r="C56" i="4" s="1"/>
  <c r="C98" i="4" s="1"/>
  <c r="C140" i="4" s="1"/>
  <c r="C224" i="4" s="1"/>
  <c r="N261" i="4"/>
  <c r="O261" i="4" s="1"/>
  <c r="L15" i="4"/>
  <c r="L57" i="4" s="1"/>
  <c r="L99" i="4" s="1"/>
  <c r="L141" i="4" s="1"/>
  <c r="L225" i="4" s="1"/>
  <c r="T13" i="4"/>
  <c r="I15" i="4"/>
  <c r="U12" i="4"/>
  <c r="F15" i="4" s="1"/>
  <c r="F57" i="4" s="1"/>
  <c r="L181" i="4"/>
  <c r="L265" i="4" s="1"/>
  <c r="I180" i="4"/>
  <c r="I264" i="4" s="1"/>
  <c r="L182" i="4"/>
  <c r="L266" i="4" s="1"/>
  <c r="I181" i="4"/>
  <c r="I265" i="4" s="1"/>
  <c r="C181" i="4"/>
  <c r="C265" i="4" s="1"/>
  <c r="I56" i="4"/>
  <c r="I98" i="4" s="1"/>
  <c r="I140" i="4" s="1"/>
  <c r="I224" i="4" s="1"/>
  <c r="E67" i="1"/>
  <c r="K59" i="1"/>
  <c r="H48" i="1"/>
  <c r="H54" i="1" s="1"/>
  <c r="H60" i="1" s="1"/>
  <c r="H54" i="2"/>
  <c r="H60" i="2" s="1"/>
  <c r="H61" i="2" s="1"/>
  <c r="B74" i="1"/>
  <c r="U12" i="5"/>
  <c r="N14" i="4" l="1"/>
  <c r="N265" i="4"/>
  <c r="O265" i="4" s="1"/>
  <c r="N264" i="4"/>
  <c r="O264" i="4" s="1"/>
  <c r="F183" i="4"/>
  <c r="F267" i="4" s="1"/>
  <c r="F99" i="4"/>
  <c r="F141" i="4" s="1"/>
  <c r="F225" i="4" s="1"/>
  <c r="L16" i="4"/>
  <c r="U13" i="4"/>
  <c r="F16" i="4" s="1"/>
  <c r="F58" i="4" s="1"/>
  <c r="T14" i="4"/>
  <c r="I16" i="4"/>
  <c r="C15" i="4"/>
  <c r="N15" i="4" s="1"/>
  <c r="L183" i="4"/>
  <c r="L267" i="4" s="1"/>
  <c r="I182" i="4"/>
  <c r="I266" i="4" s="1"/>
  <c r="C182" i="4"/>
  <c r="C266" i="4" s="1"/>
  <c r="I57" i="4"/>
  <c r="I99" i="4" s="1"/>
  <c r="I141" i="4" s="1"/>
  <c r="I225" i="4" s="1"/>
  <c r="C16" i="4"/>
  <c r="L58" i="4"/>
  <c r="E68" i="1"/>
  <c r="E72" i="1" s="1"/>
  <c r="E70" i="1"/>
  <c r="H58" i="1"/>
  <c r="H61" i="1"/>
  <c r="B75" i="1"/>
  <c r="U13" i="5"/>
  <c r="N266" i="4" l="1"/>
  <c r="O266" i="4" s="1"/>
  <c r="C57" i="4"/>
  <c r="C99" i="4" s="1"/>
  <c r="C141" i="4" s="1"/>
  <c r="C225" i="4" s="1"/>
  <c r="F100" i="4"/>
  <c r="F142" i="4" s="1"/>
  <c r="F226" i="4" s="1"/>
  <c r="F184" i="4"/>
  <c r="F268" i="4" s="1"/>
  <c r="L17" i="4"/>
  <c r="T15" i="4"/>
  <c r="I17" i="4"/>
  <c r="U14" i="4"/>
  <c r="F17" i="4" s="1"/>
  <c r="F59" i="4" s="1"/>
  <c r="I183" i="4"/>
  <c r="I267" i="4" s="1"/>
  <c r="C58" i="4"/>
  <c r="N16" i="4"/>
  <c r="I58" i="4"/>
  <c r="I100" i="4" s="1"/>
  <c r="I142" i="4" s="1"/>
  <c r="I226" i="4" s="1"/>
  <c r="L100" i="4"/>
  <c r="L142" i="4" s="1"/>
  <c r="L226" i="4" s="1"/>
  <c r="L59" i="4"/>
  <c r="L101" i="4" s="1"/>
  <c r="L143" i="4" s="1"/>
  <c r="L227" i="4" s="1"/>
  <c r="E74" i="1"/>
  <c r="E75" i="1" s="1"/>
  <c r="B83" i="1"/>
  <c r="B85" i="1" s="1"/>
  <c r="C85" i="1" s="1"/>
  <c r="B21" i="2" s="1"/>
  <c r="B78" i="1"/>
  <c r="D67" i="1"/>
  <c r="H59" i="1"/>
  <c r="U14" i="5"/>
  <c r="C183" i="4" l="1"/>
  <c r="C267" i="4" s="1"/>
  <c r="N267" i="4"/>
  <c r="O267" i="4" s="1"/>
  <c r="F101" i="4"/>
  <c r="F143" i="4" s="1"/>
  <c r="F227" i="4" s="1"/>
  <c r="F185" i="4"/>
  <c r="F269" i="4" s="1"/>
  <c r="C17" i="4"/>
  <c r="N17" i="4" s="1"/>
  <c r="I18" i="4"/>
  <c r="L18" i="4"/>
  <c r="U15" i="4"/>
  <c r="F18" i="4" s="1"/>
  <c r="F60" i="4" s="1"/>
  <c r="T16" i="4"/>
  <c r="L184" i="4"/>
  <c r="L268" i="4" s="1"/>
  <c r="C100" i="4"/>
  <c r="C142" i="4" s="1"/>
  <c r="C226" i="4" s="1"/>
  <c r="L185" i="4"/>
  <c r="L269" i="4" s="1"/>
  <c r="I59" i="4"/>
  <c r="I101" i="4" s="1"/>
  <c r="I143" i="4" s="1"/>
  <c r="I227" i="4" s="1"/>
  <c r="I184" i="4"/>
  <c r="I268" i="4" s="1"/>
  <c r="L60" i="4"/>
  <c r="B80" i="1"/>
  <c r="C80" i="1" s="1"/>
  <c r="B21" i="3" s="1"/>
  <c r="B81" i="1"/>
  <c r="C81" i="1" s="1"/>
  <c r="D21" i="3" s="1"/>
  <c r="B86" i="1"/>
  <c r="C86" i="1" s="1"/>
  <c r="D21" i="2" s="1"/>
  <c r="B56" i="2" s="1"/>
  <c r="D68" i="1"/>
  <c r="D72" i="1" s="1"/>
  <c r="D70" i="1"/>
  <c r="K56" i="2"/>
  <c r="H56" i="2"/>
  <c r="C17" i="5"/>
  <c r="U15" i="5"/>
  <c r="C59" i="4" l="1"/>
  <c r="C101" i="4" s="1"/>
  <c r="C143" i="4" s="1"/>
  <c r="C227" i="4" s="1"/>
  <c r="F102" i="4"/>
  <c r="F144" i="4" s="1"/>
  <c r="F228" i="4" s="1"/>
  <c r="F186" i="4"/>
  <c r="F270" i="4" s="1"/>
  <c r="I185" i="4"/>
  <c r="I269" i="4" s="1"/>
  <c r="C18" i="4"/>
  <c r="C60" i="4" s="1"/>
  <c r="C102" i="4" s="1"/>
  <c r="C144" i="4" s="1"/>
  <c r="C228" i="4" s="1"/>
  <c r="U16" i="4"/>
  <c r="F19" i="4" s="1"/>
  <c r="F61" i="4" s="1"/>
  <c r="T17" i="4"/>
  <c r="L19" i="4"/>
  <c r="L61" i="4" s="1"/>
  <c r="L103" i="4" s="1"/>
  <c r="L145" i="4" s="1"/>
  <c r="L229" i="4" s="1"/>
  <c r="I19" i="4"/>
  <c r="C184" i="4"/>
  <c r="C268" i="4" s="1"/>
  <c r="N268" i="4" s="1"/>
  <c r="N18" i="4"/>
  <c r="C185" i="4"/>
  <c r="C269" i="4" s="1"/>
  <c r="L102" i="4"/>
  <c r="L144" i="4" s="1"/>
  <c r="L228" i="4" s="1"/>
  <c r="I60" i="4"/>
  <c r="I102" i="4" s="1"/>
  <c r="I144" i="4" s="1"/>
  <c r="I228" i="4" s="1"/>
  <c r="C19" i="4"/>
  <c r="B56" i="3"/>
  <c r="E56" i="3"/>
  <c r="K56" i="3"/>
  <c r="H56" i="3"/>
  <c r="B24" i="2"/>
  <c r="H58" i="2" s="1"/>
  <c r="D74" i="1"/>
  <c r="B24" i="3"/>
  <c r="U16" i="5"/>
  <c r="C18" i="5"/>
  <c r="N269" i="4" l="1"/>
  <c r="O269" i="4" s="1"/>
  <c r="F103" i="4"/>
  <c r="F145" i="4" s="1"/>
  <c r="F229" i="4" s="1"/>
  <c r="O268" i="4"/>
  <c r="I186" i="4"/>
  <c r="I270" i="4" s="1"/>
  <c r="L20" i="4"/>
  <c r="L62" i="4" s="1"/>
  <c r="L104" i="4" s="1"/>
  <c r="L146" i="4" s="1"/>
  <c r="L230" i="4" s="1"/>
  <c r="U17" i="4"/>
  <c r="F20" i="4" s="1"/>
  <c r="F62" i="4" s="1"/>
  <c r="I20" i="4"/>
  <c r="T18" i="4"/>
  <c r="L186" i="4"/>
  <c r="L270" i="4" s="1"/>
  <c r="C61" i="4"/>
  <c r="C103" i="4" s="1"/>
  <c r="C145" i="4" s="1"/>
  <c r="C229" i="4" s="1"/>
  <c r="N19" i="4"/>
  <c r="C186" i="4"/>
  <c r="C270" i="4" s="1"/>
  <c r="I61" i="4"/>
  <c r="I103" i="4" s="1"/>
  <c r="I145" i="4" s="1"/>
  <c r="I229" i="4" s="1"/>
  <c r="L187" i="4"/>
  <c r="L271" i="4" s="1"/>
  <c r="K57" i="3"/>
  <c r="E69" i="3" s="1"/>
  <c r="K58" i="3"/>
  <c r="K59" i="3" s="1"/>
  <c r="H57" i="3"/>
  <c r="D69" i="3" s="1"/>
  <c r="H58" i="3"/>
  <c r="H59" i="3" s="1"/>
  <c r="E58" i="3"/>
  <c r="E57" i="3"/>
  <c r="C69" i="3" s="1"/>
  <c r="B57" i="3"/>
  <c r="B69" i="3" s="1"/>
  <c r="B59" i="3"/>
  <c r="K58" i="2"/>
  <c r="E67" i="2" s="1"/>
  <c r="D23" i="2"/>
  <c r="B23" i="2"/>
  <c r="D23" i="3"/>
  <c r="B23" i="3"/>
  <c r="D67" i="2"/>
  <c r="H59" i="2"/>
  <c r="D68" i="2" s="1"/>
  <c r="D75" i="1"/>
  <c r="B76" i="1"/>
  <c r="E76" i="1" s="1"/>
  <c r="K57" i="2"/>
  <c r="E69" i="2" s="1"/>
  <c r="B57" i="2"/>
  <c r="B69" i="2" s="1"/>
  <c r="H57" i="2"/>
  <c r="B58" i="2"/>
  <c r="U17" i="5"/>
  <c r="C19" i="5"/>
  <c r="N270" i="4" l="1"/>
  <c r="F104" i="4"/>
  <c r="F146" i="4" s="1"/>
  <c r="F230" i="4" s="1"/>
  <c r="F188" i="4"/>
  <c r="F187" i="4"/>
  <c r="F271" i="4" s="1"/>
  <c r="C20" i="4"/>
  <c r="C62" i="4" s="1"/>
  <c r="L21" i="4"/>
  <c r="I21" i="4"/>
  <c r="U18" i="4"/>
  <c r="F21" i="4" s="1"/>
  <c r="F63" i="4" s="1"/>
  <c r="T19" i="4"/>
  <c r="C187" i="4"/>
  <c r="C271" i="4" s="1"/>
  <c r="O270" i="4"/>
  <c r="L188" i="4"/>
  <c r="L272" i="4" s="1"/>
  <c r="I187" i="4"/>
  <c r="I271" i="4" s="1"/>
  <c r="L63" i="4"/>
  <c r="I62" i="4"/>
  <c r="I104" i="4" s="1"/>
  <c r="I146" i="4" s="1"/>
  <c r="I230" i="4" s="1"/>
  <c r="C67" i="3"/>
  <c r="E59" i="3"/>
  <c r="C68" i="3" s="1"/>
  <c r="K59" i="2"/>
  <c r="E68" i="2" s="1"/>
  <c r="E72" i="2" s="1"/>
  <c r="D72" i="2"/>
  <c r="D69" i="2"/>
  <c r="D70" i="2"/>
  <c r="E70" i="2"/>
  <c r="B67" i="2"/>
  <c r="B59" i="2"/>
  <c r="E67" i="3"/>
  <c r="E68" i="3"/>
  <c r="B67" i="3"/>
  <c r="B68" i="3"/>
  <c r="D67" i="3"/>
  <c r="D68" i="3"/>
  <c r="U18" i="5"/>
  <c r="C20" i="5"/>
  <c r="F272" i="4" l="1"/>
  <c r="N271" i="4"/>
  <c r="N20" i="4"/>
  <c r="F105" i="4"/>
  <c r="F147" i="4" s="1"/>
  <c r="F231" i="4" s="1"/>
  <c r="C21" i="4"/>
  <c r="C63" i="4" s="1"/>
  <c r="C105" i="4" s="1"/>
  <c r="C147" i="4" s="1"/>
  <c r="C231" i="4" s="1"/>
  <c r="T20" i="4"/>
  <c r="I22" i="4"/>
  <c r="L22" i="4"/>
  <c r="L64" i="4" s="1"/>
  <c r="L106" i="4" s="1"/>
  <c r="L148" i="4" s="1"/>
  <c r="L232" i="4" s="1"/>
  <c r="U19" i="4"/>
  <c r="F22" i="4" s="1"/>
  <c r="F64" i="4" s="1"/>
  <c r="O271" i="4"/>
  <c r="C104" i="4"/>
  <c r="C146" i="4" s="1"/>
  <c r="C230" i="4" s="1"/>
  <c r="N21" i="4"/>
  <c r="I188" i="4"/>
  <c r="I272" i="4" s="1"/>
  <c r="I63" i="4"/>
  <c r="L105" i="4"/>
  <c r="L147" i="4" s="1"/>
  <c r="L231" i="4" s="1"/>
  <c r="C70" i="3"/>
  <c r="B72" i="3"/>
  <c r="C72" i="3"/>
  <c r="C74" i="3" s="1"/>
  <c r="C75" i="3" s="1"/>
  <c r="D74" i="2"/>
  <c r="D75" i="2" s="1"/>
  <c r="E74" i="2"/>
  <c r="E75" i="2" s="1"/>
  <c r="E70" i="3"/>
  <c r="E72" i="3"/>
  <c r="B70" i="3"/>
  <c r="D70" i="3"/>
  <c r="B68" i="2"/>
  <c r="B72" i="2" s="1"/>
  <c r="B70" i="2"/>
  <c r="D72" i="3"/>
  <c r="C21" i="5"/>
  <c r="U19" i="5"/>
  <c r="F189" i="4" l="1"/>
  <c r="F273" i="4" s="1"/>
  <c r="F106" i="4"/>
  <c r="F148" i="4" s="1"/>
  <c r="F232" i="4" s="1"/>
  <c r="F190" i="4"/>
  <c r="F274" i="4" s="1"/>
  <c r="C22" i="4"/>
  <c r="N22" i="4" s="1"/>
  <c r="T21" i="4"/>
  <c r="I23" i="4"/>
  <c r="U20" i="4"/>
  <c r="F23" i="4" s="1"/>
  <c r="F65" i="4" s="1"/>
  <c r="L23" i="4"/>
  <c r="L65" i="4" s="1"/>
  <c r="L107" i="4" s="1"/>
  <c r="L149" i="4" s="1"/>
  <c r="L233" i="4" s="1"/>
  <c r="C188" i="4"/>
  <c r="C272" i="4" s="1"/>
  <c r="C189" i="4"/>
  <c r="C273" i="4" s="1"/>
  <c r="L189" i="4"/>
  <c r="L273" i="4" s="1"/>
  <c r="I105" i="4"/>
  <c r="I147" i="4" s="1"/>
  <c r="I231" i="4" s="1"/>
  <c r="L190" i="4"/>
  <c r="L274" i="4" s="1"/>
  <c r="I64" i="4"/>
  <c r="I106" i="4" s="1"/>
  <c r="I148" i="4" s="1"/>
  <c r="I232" i="4" s="1"/>
  <c r="B74" i="3"/>
  <c r="E74" i="3"/>
  <c r="E75" i="3" s="1"/>
  <c r="D74" i="3"/>
  <c r="D75" i="3" s="1"/>
  <c r="B74" i="2"/>
  <c r="B76" i="2" s="1"/>
  <c r="E76" i="2" s="1"/>
  <c r="C22" i="5"/>
  <c r="U20" i="5"/>
  <c r="C64" i="4" l="1"/>
  <c r="C106" i="4" s="1"/>
  <c r="C148" i="4" s="1"/>
  <c r="C232" i="4" s="1"/>
  <c r="F107" i="4"/>
  <c r="F149" i="4" s="1"/>
  <c r="F233" i="4" s="1"/>
  <c r="N272" i="4"/>
  <c r="O272" i="4" s="1"/>
  <c r="C23" i="4"/>
  <c r="N23" i="4" s="1"/>
  <c r="I24" i="4"/>
  <c r="T22" i="4"/>
  <c r="L24" i="4"/>
  <c r="L66" i="4" s="1"/>
  <c r="U21" i="4"/>
  <c r="F24" i="4" s="1"/>
  <c r="F66" i="4" s="1"/>
  <c r="I189" i="4"/>
  <c r="I273" i="4" s="1"/>
  <c r="L191" i="4"/>
  <c r="L275" i="4" s="1"/>
  <c r="I190" i="4"/>
  <c r="I274" i="4" s="1"/>
  <c r="C65" i="4"/>
  <c r="I65" i="4"/>
  <c r="I107" i="4" s="1"/>
  <c r="I149" i="4" s="1"/>
  <c r="I233" i="4" s="1"/>
  <c r="C190" i="4"/>
  <c r="C274" i="4" s="1"/>
  <c r="N274" i="4" s="1"/>
  <c r="B76" i="3"/>
  <c r="E76" i="3" s="1"/>
  <c r="B75" i="3"/>
  <c r="B75" i="2"/>
  <c r="U21" i="5"/>
  <c r="C23" i="5"/>
  <c r="F108" i="4" l="1"/>
  <c r="F150" i="4" s="1"/>
  <c r="F234" i="4" s="1"/>
  <c r="F191" i="4"/>
  <c r="F275" i="4" s="1"/>
  <c r="N273" i="4"/>
  <c r="O273" i="4" s="1"/>
  <c r="C24" i="4"/>
  <c r="C66" i="4" s="1"/>
  <c r="C108" i="4" s="1"/>
  <c r="C150" i="4" s="1"/>
  <c r="O274" i="4"/>
  <c r="L25" i="4"/>
  <c r="I25" i="4"/>
  <c r="T23" i="4"/>
  <c r="U22" i="4"/>
  <c r="F25" i="4" s="1"/>
  <c r="F67" i="4" s="1"/>
  <c r="C107" i="4"/>
  <c r="C149" i="4" s="1"/>
  <c r="C233" i="4" s="1"/>
  <c r="N24" i="4"/>
  <c r="I66" i="4"/>
  <c r="L108" i="4"/>
  <c r="L150" i="4" s="1"/>
  <c r="L234" i="4" s="1"/>
  <c r="L67" i="4"/>
  <c r="L109" i="4" s="1"/>
  <c r="L151" i="4" s="1"/>
  <c r="L235" i="4" s="1"/>
  <c r="I191" i="4"/>
  <c r="I275" i="4" s="1"/>
  <c r="C24" i="5"/>
  <c r="U22" i="5"/>
  <c r="F192" i="4" l="1"/>
  <c r="F276" i="4" s="1"/>
  <c r="F109" i="4"/>
  <c r="F151" i="4" s="1"/>
  <c r="F235" i="4" s="1"/>
  <c r="F193" i="4"/>
  <c r="F277" i="4" s="1"/>
  <c r="U23" i="4"/>
  <c r="F26" i="4" s="1"/>
  <c r="F68" i="4" s="1"/>
  <c r="I26" i="4"/>
  <c r="L26" i="4"/>
  <c r="T24" i="4"/>
  <c r="C25" i="4"/>
  <c r="N25" i="4" s="1"/>
  <c r="C191" i="4"/>
  <c r="C275" i="4" s="1"/>
  <c r="C234" i="4"/>
  <c r="C192" i="4"/>
  <c r="L193" i="4"/>
  <c r="L277" i="4" s="1"/>
  <c r="I67" i="4"/>
  <c r="I109" i="4" s="1"/>
  <c r="I151" i="4" s="1"/>
  <c r="I235" i="4" s="1"/>
  <c r="L192" i="4"/>
  <c r="L276" i="4" s="1"/>
  <c r="L68" i="4"/>
  <c r="I108" i="4"/>
  <c r="I150" i="4" s="1"/>
  <c r="I234" i="4" s="1"/>
  <c r="U23" i="5"/>
  <c r="C25" i="5"/>
  <c r="C26" i="4" l="1"/>
  <c r="C67" i="4"/>
  <c r="F110" i="4"/>
  <c r="F152" i="4" s="1"/>
  <c r="F236" i="4" s="1"/>
  <c r="N275" i="4"/>
  <c r="O275" i="4" s="1"/>
  <c r="L27" i="4"/>
  <c r="L69" i="4" s="1"/>
  <c r="L111" i="4" s="1"/>
  <c r="L153" i="4" s="1"/>
  <c r="L237" i="4" s="1"/>
  <c r="U24" i="4"/>
  <c r="F27" i="4" s="1"/>
  <c r="F69" i="4" s="1"/>
  <c r="T25" i="4"/>
  <c r="I27" i="4"/>
  <c r="C276" i="4"/>
  <c r="I193" i="4"/>
  <c r="I277" i="4" s="1"/>
  <c r="I192" i="4"/>
  <c r="I276" i="4" s="1"/>
  <c r="C68" i="4"/>
  <c r="N26" i="4"/>
  <c r="C109" i="4"/>
  <c r="C151" i="4" s="1"/>
  <c r="C235" i="4" s="1"/>
  <c r="L110" i="4"/>
  <c r="L152" i="4" s="1"/>
  <c r="L236" i="4" s="1"/>
  <c r="I68" i="4"/>
  <c r="I110" i="4" s="1"/>
  <c r="I152" i="4" s="1"/>
  <c r="I236" i="4" s="1"/>
  <c r="C26" i="5"/>
  <c r="U24" i="5"/>
  <c r="N276" i="4" l="1"/>
  <c r="O276" i="4" s="1"/>
  <c r="F194" i="4"/>
  <c r="F278" i="4" s="1"/>
  <c r="F111" i="4"/>
  <c r="F153" i="4" s="1"/>
  <c r="F237" i="4" s="1"/>
  <c r="C27" i="4"/>
  <c r="N27" i="4" s="1"/>
  <c r="L28" i="4"/>
  <c r="L70" i="4" s="1"/>
  <c r="L112" i="4" s="1"/>
  <c r="L154" i="4" s="1"/>
  <c r="L238" i="4" s="1"/>
  <c r="I28" i="4"/>
  <c r="U25" i="4"/>
  <c r="F28" i="4" s="1"/>
  <c r="F70" i="4" s="1"/>
  <c r="T26" i="4"/>
  <c r="L194" i="4"/>
  <c r="L278" i="4" s="1"/>
  <c r="C193" i="4"/>
  <c r="C277" i="4" s="1"/>
  <c r="C69" i="4"/>
  <c r="C110" i="4"/>
  <c r="C152" i="4" s="1"/>
  <c r="C236" i="4" s="1"/>
  <c r="I194" i="4"/>
  <c r="I278" i="4" s="1"/>
  <c r="I69" i="4"/>
  <c r="I111" i="4" s="1"/>
  <c r="I153" i="4" s="1"/>
  <c r="I237" i="4" s="1"/>
  <c r="L195" i="4"/>
  <c r="L279" i="4" s="1"/>
  <c r="U25" i="5"/>
  <c r="C27" i="5"/>
  <c r="F112" i="4" l="1"/>
  <c r="F154" i="4" s="1"/>
  <c r="F238" i="4" s="1"/>
  <c r="N277" i="4"/>
  <c r="O277" i="4" s="1"/>
  <c r="F195" i="4"/>
  <c r="F279" i="4" s="1"/>
  <c r="U26" i="4"/>
  <c r="F29" i="4" s="1"/>
  <c r="F71" i="4" s="1"/>
  <c r="I29" i="4"/>
  <c r="L29" i="4"/>
  <c r="L71" i="4" s="1"/>
  <c r="L113" i="4" s="1"/>
  <c r="L155" i="4" s="1"/>
  <c r="L239" i="4" s="1"/>
  <c r="T27" i="4"/>
  <c r="C28" i="4"/>
  <c r="N28" i="4" s="1"/>
  <c r="I195" i="4"/>
  <c r="I279" i="4" s="1"/>
  <c r="L196" i="4"/>
  <c r="L280" i="4" s="1"/>
  <c r="C194" i="4"/>
  <c r="C278" i="4" s="1"/>
  <c r="N278" i="4" s="1"/>
  <c r="C111" i="4"/>
  <c r="C153" i="4" s="1"/>
  <c r="C237" i="4" s="1"/>
  <c r="I70" i="4"/>
  <c r="I112" i="4" s="1"/>
  <c r="I154" i="4" s="1"/>
  <c r="I238" i="4" s="1"/>
  <c r="C29" i="4"/>
  <c r="C28" i="5"/>
  <c r="U26" i="5"/>
  <c r="F196" i="4" l="1"/>
  <c r="F280" i="4" s="1"/>
  <c r="F113" i="4"/>
  <c r="F155" i="4" s="1"/>
  <c r="F239" i="4" s="1"/>
  <c r="F197" i="4"/>
  <c r="F281" i="4" s="1"/>
  <c r="C70" i="4"/>
  <c r="C112" i="4" s="1"/>
  <c r="C154" i="4" s="1"/>
  <c r="C238" i="4" s="1"/>
  <c r="O278" i="4"/>
  <c r="T28" i="4"/>
  <c r="I30" i="4"/>
  <c r="U27" i="4"/>
  <c r="F30" i="4" s="1"/>
  <c r="F72" i="4" s="1"/>
  <c r="L30" i="4"/>
  <c r="L72" i="4" s="1"/>
  <c r="C71" i="4"/>
  <c r="C113" i="4" s="1"/>
  <c r="C155" i="4" s="1"/>
  <c r="C239" i="4" s="1"/>
  <c r="N29" i="4"/>
  <c r="C196" i="4"/>
  <c r="I196" i="4"/>
  <c r="I280" i="4" s="1"/>
  <c r="C195" i="4"/>
  <c r="C279" i="4" s="1"/>
  <c r="I71" i="4"/>
  <c r="L197" i="4"/>
  <c r="L281" i="4" s="1"/>
  <c r="C29" i="5"/>
  <c r="U27" i="5"/>
  <c r="C280" i="4" l="1"/>
  <c r="N280" i="4" s="1"/>
  <c r="O280" i="4" s="1"/>
  <c r="F114" i="4"/>
  <c r="F156" i="4" s="1"/>
  <c r="F240" i="4" s="1"/>
  <c r="F198" i="4"/>
  <c r="F282" i="4" s="1"/>
  <c r="N279" i="4"/>
  <c r="O279" i="4" s="1"/>
  <c r="C30" i="4"/>
  <c r="C72" i="4" s="1"/>
  <c r="L31" i="4"/>
  <c r="L73" i="4" s="1"/>
  <c r="U28" i="4"/>
  <c r="F31" i="4" s="1"/>
  <c r="F73" i="4" s="1"/>
  <c r="T29" i="4"/>
  <c r="I31" i="4"/>
  <c r="C197" i="4"/>
  <c r="C281" i="4" s="1"/>
  <c r="L114" i="4"/>
  <c r="L156" i="4" s="1"/>
  <c r="L240" i="4" s="1"/>
  <c r="I113" i="4"/>
  <c r="I155" i="4" s="1"/>
  <c r="I239" i="4" s="1"/>
  <c r="I72" i="4"/>
  <c r="I114" i="4" s="1"/>
  <c r="I156" i="4" s="1"/>
  <c r="I240" i="4" s="1"/>
  <c r="C30" i="5"/>
  <c r="U28" i="5"/>
  <c r="N30" i="4" l="1"/>
  <c r="F115" i="4"/>
  <c r="F157" i="4" s="1"/>
  <c r="F241" i="4" s="1"/>
  <c r="C31" i="4"/>
  <c r="C73" i="4" s="1"/>
  <c r="C115" i="4" s="1"/>
  <c r="C157" i="4" s="1"/>
  <c r="C241" i="4" s="1"/>
  <c r="L32" i="4"/>
  <c r="L74" i="4" s="1"/>
  <c r="I32" i="4"/>
  <c r="U29" i="4"/>
  <c r="F32" i="4" s="1"/>
  <c r="F74" i="4" s="1"/>
  <c r="T30" i="4"/>
  <c r="I197" i="4"/>
  <c r="I281" i="4" s="1"/>
  <c r="I198" i="4"/>
  <c r="I282" i="4" s="1"/>
  <c r="L198" i="4"/>
  <c r="L282" i="4" s="1"/>
  <c r="C114" i="4"/>
  <c r="C156" i="4" s="1"/>
  <c r="C240" i="4" s="1"/>
  <c r="I73" i="4"/>
  <c r="I115" i="4" s="1"/>
  <c r="I157" i="4" s="1"/>
  <c r="I241" i="4" s="1"/>
  <c r="L115" i="4"/>
  <c r="L157" i="4" s="1"/>
  <c r="L241" i="4" s="1"/>
  <c r="C31" i="5"/>
  <c r="U29" i="5"/>
  <c r="F199" i="4" l="1"/>
  <c r="F283" i="4" s="1"/>
  <c r="N31" i="4"/>
  <c r="F116" i="4"/>
  <c r="F158" i="4" s="1"/>
  <c r="F242" i="4" s="1"/>
  <c r="F200" i="4"/>
  <c r="F284" i="4" s="1"/>
  <c r="N281" i="4"/>
  <c r="O281" i="4" s="1"/>
  <c r="C199" i="4"/>
  <c r="C283" i="4" s="1"/>
  <c r="C32" i="4"/>
  <c r="C74" i="4" s="1"/>
  <c r="C116" i="4" s="1"/>
  <c r="C158" i="4" s="1"/>
  <c r="C242" i="4" s="1"/>
  <c r="L33" i="4"/>
  <c r="L75" i="4" s="1"/>
  <c r="U30" i="4"/>
  <c r="F33" i="4" s="1"/>
  <c r="F75" i="4" s="1"/>
  <c r="T31" i="4"/>
  <c r="I33" i="4"/>
  <c r="C198" i="4"/>
  <c r="C282" i="4" s="1"/>
  <c r="N282" i="4" s="1"/>
  <c r="L199" i="4"/>
  <c r="L283" i="4" s="1"/>
  <c r="I199" i="4"/>
  <c r="I283" i="4" s="1"/>
  <c r="L116" i="4"/>
  <c r="L158" i="4" s="1"/>
  <c r="L242" i="4" s="1"/>
  <c r="C33" i="4"/>
  <c r="I74" i="4"/>
  <c r="U30" i="5"/>
  <c r="C32" i="5"/>
  <c r="L117" i="4" l="1"/>
  <c r="L159" i="4" s="1"/>
  <c r="L243" i="4" s="1"/>
  <c r="N32" i="4"/>
  <c r="N283" i="4"/>
  <c r="O283" i="4" s="1"/>
  <c r="F117" i="4"/>
  <c r="F159" i="4" s="1"/>
  <c r="F243" i="4" s="1"/>
  <c r="O282" i="4"/>
  <c r="I34" i="4"/>
  <c r="U31" i="4"/>
  <c r="F34" i="4" s="1"/>
  <c r="F76" i="4" s="1"/>
  <c r="L34" i="4"/>
  <c r="L76" i="4" s="1"/>
  <c r="T32" i="4"/>
  <c r="C75" i="4"/>
  <c r="C117" i="4" s="1"/>
  <c r="C159" i="4" s="1"/>
  <c r="C243" i="4" s="1"/>
  <c r="N33" i="4"/>
  <c r="C200" i="4"/>
  <c r="C284" i="4" s="1"/>
  <c r="I75" i="4"/>
  <c r="I117" i="4" s="1"/>
  <c r="I159" i="4" s="1"/>
  <c r="I243" i="4" s="1"/>
  <c r="I116" i="4"/>
  <c r="I158" i="4" s="1"/>
  <c r="I242" i="4" s="1"/>
  <c r="C34" i="4"/>
  <c r="L200" i="4"/>
  <c r="L284" i="4" s="1"/>
  <c r="C33" i="5"/>
  <c r="U31" i="5"/>
  <c r="F201" i="4" l="1"/>
  <c r="F285" i="4" s="1"/>
  <c r="L201" i="4"/>
  <c r="L285" i="4" s="1"/>
  <c r="F118" i="4"/>
  <c r="F160" i="4" s="1"/>
  <c r="F244" i="4" s="1"/>
  <c r="F202" i="4"/>
  <c r="F286" i="4" s="1"/>
  <c r="I201" i="4"/>
  <c r="I285" i="4" s="1"/>
  <c r="C201" i="4"/>
  <c r="C285" i="4" s="1"/>
  <c r="T33" i="4"/>
  <c r="I35" i="4"/>
  <c r="L35" i="4"/>
  <c r="L77" i="4" s="1"/>
  <c r="U32" i="4"/>
  <c r="F35" i="4" s="1"/>
  <c r="F77" i="4" s="1"/>
  <c r="I200" i="4"/>
  <c r="I284" i="4" s="1"/>
  <c r="C76" i="4"/>
  <c r="N34" i="4"/>
  <c r="L118" i="4"/>
  <c r="L160" i="4" s="1"/>
  <c r="L244" i="4" s="1"/>
  <c r="I76" i="4"/>
  <c r="U32" i="5"/>
  <c r="C34" i="5"/>
  <c r="N285" i="4" l="1"/>
  <c r="O285" i="4" s="1"/>
  <c r="F119" i="4"/>
  <c r="F161" i="4" s="1"/>
  <c r="F245" i="4" s="1"/>
  <c r="N284" i="4"/>
  <c r="O284" i="4" s="1"/>
  <c r="C35" i="4"/>
  <c r="C77" i="4" s="1"/>
  <c r="C119" i="4" s="1"/>
  <c r="C161" i="4" s="1"/>
  <c r="C245" i="4" s="1"/>
  <c r="I36" i="4"/>
  <c r="T34" i="4"/>
  <c r="L36" i="4"/>
  <c r="L78" i="4" s="1"/>
  <c r="L120" i="4" s="1"/>
  <c r="L162" i="4" s="1"/>
  <c r="L246" i="4" s="1"/>
  <c r="U33" i="4"/>
  <c r="F36" i="4" s="1"/>
  <c r="F78" i="4" s="1"/>
  <c r="C118" i="4"/>
  <c r="C160" i="4" s="1"/>
  <c r="C244" i="4" s="1"/>
  <c r="L202" i="4"/>
  <c r="L286" i="4" s="1"/>
  <c r="I77" i="4"/>
  <c r="I119" i="4" s="1"/>
  <c r="I161" i="4" s="1"/>
  <c r="I245" i="4" s="1"/>
  <c r="L119" i="4"/>
  <c r="L161" i="4" s="1"/>
  <c r="L245" i="4" s="1"/>
  <c r="I118" i="4"/>
  <c r="I160" i="4" s="1"/>
  <c r="I244" i="4" s="1"/>
  <c r="C35" i="5"/>
  <c r="U33" i="5"/>
  <c r="C36" i="4" l="1"/>
  <c r="N35" i="4"/>
  <c r="F120" i="4"/>
  <c r="F162" i="4" s="1"/>
  <c r="F246" i="4" s="1"/>
  <c r="F203" i="4"/>
  <c r="F287" i="4" s="1"/>
  <c r="U34" i="4"/>
  <c r="F37" i="4" s="1"/>
  <c r="F79" i="4" s="1"/>
  <c r="L37" i="4"/>
  <c r="L79" i="4" s="1"/>
  <c r="L121" i="4" s="1"/>
  <c r="L163" i="4" s="1"/>
  <c r="L247" i="4" s="1"/>
  <c r="T35" i="4"/>
  <c r="I37" i="4"/>
  <c r="C202" i="4"/>
  <c r="C286" i="4" s="1"/>
  <c r="C203" i="4"/>
  <c r="C287" i="4" s="1"/>
  <c r="L203" i="4"/>
  <c r="L287" i="4" s="1"/>
  <c r="I203" i="4"/>
  <c r="I287" i="4" s="1"/>
  <c r="L204" i="4"/>
  <c r="L288" i="4" s="1"/>
  <c r="C78" i="4"/>
  <c r="C120" i="4" s="1"/>
  <c r="C162" i="4" s="1"/>
  <c r="C246" i="4" s="1"/>
  <c r="N36" i="4"/>
  <c r="I202" i="4"/>
  <c r="I286" i="4" s="1"/>
  <c r="C37" i="4"/>
  <c r="I78" i="4"/>
  <c r="C36" i="5"/>
  <c r="U34" i="5"/>
  <c r="C204" i="4" l="1"/>
  <c r="C288" i="4" s="1"/>
  <c r="N287" i="4"/>
  <c r="F204" i="4"/>
  <c r="F288" i="4" s="1"/>
  <c r="N286" i="4"/>
  <c r="O286" i="4" s="1"/>
  <c r="F121" i="4"/>
  <c r="F163" i="4" s="1"/>
  <c r="F247" i="4" s="1"/>
  <c r="I38" i="4"/>
  <c r="T36" i="4"/>
  <c r="L38" i="4"/>
  <c r="L80" i="4" s="1"/>
  <c r="U35" i="4"/>
  <c r="F38" i="4" s="1"/>
  <c r="F80" i="4" s="1"/>
  <c r="O287" i="4"/>
  <c r="L205" i="4"/>
  <c r="L289" i="4" s="1"/>
  <c r="C79" i="4"/>
  <c r="N37" i="4"/>
  <c r="I79" i="4"/>
  <c r="I121" i="4" s="1"/>
  <c r="I163" i="4" s="1"/>
  <c r="I247" i="4" s="1"/>
  <c r="I120" i="4"/>
  <c r="I162" i="4" s="1"/>
  <c r="I246" i="4" s="1"/>
  <c r="C37" i="5"/>
  <c r="U35" i="5"/>
  <c r="F205" i="4" l="1"/>
  <c r="F289" i="4" s="1"/>
  <c r="F122" i="4"/>
  <c r="F164" i="4" s="1"/>
  <c r="F248" i="4" s="1"/>
  <c r="F206" i="4"/>
  <c r="C38" i="4"/>
  <c r="C80" i="4" s="1"/>
  <c r="C122" i="4" s="1"/>
  <c r="C164" i="4" s="1"/>
  <c r="C248" i="4" s="1"/>
  <c r="T37" i="4"/>
  <c r="I39" i="4"/>
  <c r="L39" i="4"/>
  <c r="U36" i="4"/>
  <c r="F39" i="4" s="1"/>
  <c r="F81" i="4" s="1"/>
  <c r="I204" i="4"/>
  <c r="I288" i="4" s="1"/>
  <c r="C121" i="4"/>
  <c r="C163" i="4" s="1"/>
  <c r="C247" i="4" s="1"/>
  <c r="I205" i="4"/>
  <c r="I289" i="4" s="1"/>
  <c r="L81" i="4"/>
  <c r="L123" i="4" s="1"/>
  <c r="L165" i="4" s="1"/>
  <c r="L249" i="4" s="1"/>
  <c r="L122" i="4"/>
  <c r="L164" i="4" s="1"/>
  <c r="L248" i="4" s="1"/>
  <c r="I80" i="4"/>
  <c r="I122" i="4" s="1"/>
  <c r="I164" i="4" s="1"/>
  <c r="I248" i="4" s="1"/>
  <c r="C38" i="5"/>
  <c r="U36" i="5"/>
  <c r="F290" i="4" l="1"/>
  <c r="F123" i="4"/>
  <c r="F165" i="4" s="1"/>
  <c r="F249" i="4" s="1"/>
  <c r="C39" i="4"/>
  <c r="C81" i="4" s="1"/>
  <c r="C123" i="4" s="1"/>
  <c r="C165" i="4" s="1"/>
  <c r="C249" i="4" s="1"/>
  <c r="N288" i="4"/>
  <c r="O288" i="4" s="1"/>
  <c r="N38" i="4"/>
  <c r="I40" i="4"/>
  <c r="L40" i="4"/>
  <c r="L82" i="4" s="1"/>
  <c r="L124" i="4" s="1"/>
  <c r="L166" i="4" s="1"/>
  <c r="L250" i="4" s="1"/>
  <c r="U37" i="4"/>
  <c r="F40" i="4" s="1"/>
  <c r="F82" i="4" s="1"/>
  <c r="T38" i="4"/>
  <c r="I206" i="4"/>
  <c r="I290" i="4" s="1"/>
  <c r="C205" i="4"/>
  <c r="C289" i="4" s="1"/>
  <c r="L207" i="4"/>
  <c r="L291" i="4" s="1"/>
  <c r="L206" i="4"/>
  <c r="L290" i="4" s="1"/>
  <c r="I81" i="4"/>
  <c r="I123" i="4" s="1"/>
  <c r="I165" i="4" s="1"/>
  <c r="I249" i="4" s="1"/>
  <c r="C206" i="4"/>
  <c r="C290" i="4" s="1"/>
  <c r="U37" i="5"/>
  <c r="C39" i="5"/>
  <c r="N39" i="4" l="1"/>
  <c r="F124" i="4"/>
  <c r="F166" i="4" s="1"/>
  <c r="F250" i="4" s="1"/>
  <c r="F207" i="4"/>
  <c r="F291" i="4" s="1"/>
  <c r="N290" i="4"/>
  <c r="O290" i="4" s="1"/>
  <c r="N289" i="4"/>
  <c r="O289" i="4" s="1"/>
  <c r="C40" i="4"/>
  <c r="C82" i="4" s="1"/>
  <c r="I41" i="4"/>
  <c r="L41" i="4"/>
  <c r="L83" i="4" s="1"/>
  <c r="L125" i="4" s="1"/>
  <c r="L167" i="4" s="1"/>
  <c r="L251" i="4" s="1"/>
  <c r="U38" i="4"/>
  <c r="F41" i="4" s="1"/>
  <c r="F83" i="4" s="1"/>
  <c r="T39" i="4"/>
  <c r="I207" i="4"/>
  <c r="I291" i="4" s="1"/>
  <c r="C207" i="4"/>
  <c r="C291" i="4" s="1"/>
  <c r="N40" i="4"/>
  <c r="L208" i="4"/>
  <c r="L292" i="4" s="1"/>
  <c r="I82" i="4"/>
  <c r="I124" i="4" s="1"/>
  <c r="I166" i="4" s="1"/>
  <c r="I250" i="4" s="1"/>
  <c r="U38" i="5"/>
  <c r="C40" i="5"/>
  <c r="F125" i="4" l="1"/>
  <c r="F167" i="4" s="1"/>
  <c r="F251" i="4" s="1"/>
  <c r="F208" i="4"/>
  <c r="F292" i="4" s="1"/>
  <c r="N291" i="4"/>
  <c r="O291" i="4" s="1"/>
  <c r="U39" i="4"/>
  <c r="F42" i="4" s="1"/>
  <c r="F84" i="4" s="1"/>
  <c r="T40" i="4"/>
  <c r="I42" i="4"/>
  <c r="L42" i="4"/>
  <c r="L84" i="4" s="1"/>
  <c r="L209" i="4"/>
  <c r="L293" i="4" s="1"/>
  <c r="C124" i="4"/>
  <c r="C166" i="4" s="1"/>
  <c r="C250" i="4" s="1"/>
  <c r="C208" i="4"/>
  <c r="T38" i="5"/>
  <c r="C41" i="4"/>
  <c r="I208" i="4"/>
  <c r="I292" i="4" s="1"/>
  <c r="I83" i="4"/>
  <c r="C41" i="5"/>
  <c r="U39" i="5"/>
  <c r="F209" i="4" l="1"/>
  <c r="F293" i="4" s="1"/>
  <c r="F126" i="4"/>
  <c r="F168" i="4" s="1"/>
  <c r="F252" i="4" s="1"/>
  <c r="F210" i="4"/>
  <c r="F294" i="4" s="1"/>
  <c r="C42" i="4"/>
  <c r="C84" i="4" s="1"/>
  <c r="L43" i="4"/>
  <c r="T41" i="4"/>
  <c r="U40" i="4"/>
  <c r="F43" i="4" s="1"/>
  <c r="F85" i="4" s="1"/>
  <c r="I43" i="4"/>
  <c r="C292" i="4"/>
  <c r="C83" i="4"/>
  <c r="C125" i="4" s="1"/>
  <c r="C167" i="4" s="1"/>
  <c r="C251" i="4" s="1"/>
  <c r="N41" i="4"/>
  <c r="L126" i="4"/>
  <c r="L168" i="4" s="1"/>
  <c r="L252" i="4" s="1"/>
  <c r="L85" i="4"/>
  <c r="L127" i="4" s="1"/>
  <c r="L169" i="4" s="1"/>
  <c r="L253" i="4" s="1"/>
  <c r="I125" i="4"/>
  <c r="I167" i="4" s="1"/>
  <c r="I251" i="4" s="1"/>
  <c r="I84" i="4"/>
  <c r="T6" i="5"/>
  <c r="T10" i="5"/>
  <c r="T14" i="5"/>
  <c r="T18" i="5"/>
  <c r="T22" i="5"/>
  <c r="T26" i="5"/>
  <c r="T30" i="5"/>
  <c r="T34" i="5"/>
  <c r="T27" i="5"/>
  <c r="T35" i="5"/>
  <c r="T20" i="5"/>
  <c r="T32" i="5"/>
  <c r="T13" i="5"/>
  <c r="T29" i="5"/>
  <c r="T7" i="5"/>
  <c r="T11" i="5"/>
  <c r="T15" i="5"/>
  <c r="T19" i="5"/>
  <c r="T23" i="5"/>
  <c r="T31" i="5"/>
  <c r="T12" i="5"/>
  <c r="T28" i="5"/>
  <c r="T9" i="5"/>
  <c r="T21" i="5"/>
  <c r="T37" i="5"/>
  <c r="T8" i="5"/>
  <c r="T16" i="5"/>
  <c r="T24" i="5"/>
  <c r="T36" i="5"/>
  <c r="T5" i="5"/>
  <c r="T17" i="5"/>
  <c r="T25" i="5"/>
  <c r="T33" i="5"/>
  <c r="C42" i="5"/>
  <c r="T39" i="5"/>
  <c r="U40" i="5"/>
  <c r="I41" i="5"/>
  <c r="L41" i="5"/>
  <c r="S38" i="5"/>
  <c r="C83" i="5" s="1"/>
  <c r="C125" i="5" s="1"/>
  <c r="C167" i="5" s="1"/>
  <c r="C251" i="5" s="1"/>
  <c r="C126" i="4" l="1"/>
  <c r="C168" i="4" s="1"/>
  <c r="C252" i="4" s="1"/>
  <c r="C210" i="4"/>
  <c r="N42" i="4"/>
  <c r="F211" i="4"/>
  <c r="F295" i="4" s="1"/>
  <c r="F127" i="4"/>
  <c r="F169" i="4" s="1"/>
  <c r="F253" i="4" s="1"/>
  <c r="C43" i="4"/>
  <c r="N292" i="4"/>
  <c r="O292" i="4" s="1"/>
  <c r="T42" i="4"/>
  <c r="L44" i="4"/>
  <c r="U41" i="4"/>
  <c r="F44" i="4" s="1"/>
  <c r="F86" i="4" s="1"/>
  <c r="I44" i="4"/>
  <c r="I209" i="4"/>
  <c r="I293" i="4" s="1"/>
  <c r="L211" i="4"/>
  <c r="L295" i="4" s="1"/>
  <c r="C85" i="4"/>
  <c r="N43" i="4"/>
  <c r="L8" i="5"/>
  <c r="I8" i="5"/>
  <c r="S5" i="5"/>
  <c r="C50" i="5" s="1"/>
  <c r="C92" i="5" s="1"/>
  <c r="C134" i="5" s="1"/>
  <c r="C218" i="5" s="1"/>
  <c r="S8" i="5"/>
  <c r="L11" i="5"/>
  <c r="I11" i="5"/>
  <c r="L31" i="5"/>
  <c r="S28" i="5"/>
  <c r="I31" i="5"/>
  <c r="L22" i="5"/>
  <c r="I22" i="5"/>
  <c r="S19" i="5"/>
  <c r="L32" i="5"/>
  <c r="I32" i="5"/>
  <c r="S29" i="5"/>
  <c r="S35" i="5"/>
  <c r="L38" i="5"/>
  <c r="I38" i="5"/>
  <c r="I29" i="5"/>
  <c r="S26" i="5"/>
  <c r="L29" i="5"/>
  <c r="S10" i="5"/>
  <c r="C55" i="5" s="1"/>
  <c r="C97" i="5" s="1"/>
  <c r="C139" i="5" s="1"/>
  <c r="C223" i="5" s="1"/>
  <c r="L13" i="5"/>
  <c r="I13" i="5"/>
  <c r="I19" i="5"/>
  <c r="S16" i="5"/>
  <c r="L19" i="5"/>
  <c r="L12" i="5"/>
  <c r="S9" i="5"/>
  <c r="C54" i="5" s="1"/>
  <c r="C96" i="5" s="1"/>
  <c r="C138" i="5" s="1"/>
  <c r="C222" i="5" s="1"/>
  <c r="I12" i="5"/>
  <c r="S7" i="5"/>
  <c r="I10" i="5"/>
  <c r="L10" i="5"/>
  <c r="S20" i="5"/>
  <c r="C65" i="5" s="1"/>
  <c r="C107" i="5" s="1"/>
  <c r="C149" i="5" s="1"/>
  <c r="C233" i="5" s="1"/>
  <c r="L23" i="5"/>
  <c r="I23" i="5"/>
  <c r="S30" i="5"/>
  <c r="C75" i="5" s="1"/>
  <c r="C117" i="5" s="1"/>
  <c r="C159" i="5" s="1"/>
  <c r="C243" i="5" s="1"/>
  <c r="L33" i="5"/>
  <c r="I33" i="5"/>
  <c r="S14" i="5"/>
  <c r="C59" i="5" s="1"/>
  <c r="C101" i="5" s="1"/>
  <c r="C143" i="5" s="1"/>
  <c r="C227" i="5" s="1"/>
  <c r="I17" i="5"/>
  <c r="L17" i="5"/>
  <c r="I85" i="4"/>
  <c r="I127" i="4" s="1"/>
  <c r="I169" i="4" s="1"/>
  <c r="I253" i="4" s="1"/>
  <c r="I36" i="5"/>
  <c r="S33" i="5"/>
  <c r="C78" i="5" s="1"/>
  <c r="C120" i="5" s="1"/>
  <c r="C162" i="5" s="1"/>
  <c r="C246" i="5" s="1"/>
  <c r="L36" i="5"/>
  <c r="S36" i="5"/>
  <c r="I39" i="5"/>
  <c r="L39" i="5"/>
  <c r="L40" i="5"/>
  <c r="I40" i="5"/>
  <c r="S37" i="5"/>
  <c r="I15" i="5"/>
  <c r="L15" i="5"/>
  <c r="S12" i="5"/>
  <c r="I18" i="5"/>
  <c r="S15" i="5"/>
  <c r="L18" i="5"/>
  <c r="I16" i="5"/>
  <c r="L16" i="5"/>
  <c r="S13" i="5"/>
  <c r="S27" i="5"/>
  <c r="I30" i="5"/>
  <c r="L30" i="5"/>
  <c r="S22" i="5"/>
  <c r="I25" i="5"/>
  <c r="L25" i="5"/>
  <c r="L9" i="5"/>
  <c r="S6" i="5"/>
  <c r="I9" i="5"/>
  <c r="L210" i="4"/>
  <c r="L294" i="4" s="1"/>
  <c r="L20" i="5"/>
  <c r="I20" i="5"/>
  <c r="S17" i="5"/>
  <c r="C62" i="5" s="1"/>
  <c r="C104" i="5" s="1"/>
  <c r="C146" i="5" s="1"/>
  <c r="C230" i="5" s="1"/>
  <c r="L26" i="5"/>
  <c r="S23" i="5"/>
  <c r="C68" i="5" s="1"/>
  <c r="C110" i="5" s="1"/>
  <c r="C152" i="5" s="1"/>
  <c r="C236" i="5" s="1"/>
  <c r="I26" i="5"/>
  <c r="S25" i="5"/>
  <c r="C70" i="5" s="1"/>
  <c r="C112" i="5" s="1"/>
  <c r="C154" i="5" s="1"/>
  <c r="C238" i="5" s="1"/>
  <c r="L28" i="5"/>
  <c r="I28" i="5"/>
  <c r="S24" i="5"/>
  <c r="L27" i="5"/>
  <c r="I27" i="5"/>
  <c r="S21" i="5"/>
  <c r="I24" i="5"/>
  <c r="L24" i="5"/>
  <c r="I34" i="5"/>
  <c r="S31" i="5"/>
  <c r="C76" i="5" s="1"/>
  <c r="C118" i="5" s="1"/>
  <c r="C160" i="5" s="1"/>
  <c r="C244" i="5" s="1"/>
  <c r="L34" i="5"/>
  <c r="I14" i="5"/>
  <c r="L14" i="5"/>
  <c r="S11" i="5"/>
  <c r="C56" i="5" s="1"/>
  <c r="C98" i="5" s="1"/>
  <c r="C140" i="5" s="1"/>
  <c r="C224" i="5" s="1"/>
  <c r="I35" i="5"/>
  <c r="S32" i="5"/>
  <c r="L35" i="5"/>
  <c r="S34" i="5"/>
  <c r="C79" i="5" s="1"/>
  <c r="C121" i="5" s="1"/>
  <c r="C163" i="5" s="1"/>
  <c r="C247" i="5" s="1"/>
  <c r="I37" i="5"/>
  <c r="L37" i="5"/>
  <c r="I21" i="5"/>
  <c r="L21" i="5"/>
  <c r="S18" i="5"/>
  <c r="C63" i="5" s="1"/>
  <c r="C105" i="5" s="1"/>
  <c r="C147" i="5" s="1"/>
  <c r="C231" i="5" s="1"/>
  <c r="I126" i="4"/>
  <c r="I168" i="4" s="1"/>
  <c r="I252" i="4" s="1"/>
  <c r="C44" i="4"/>
  <c r="L86" i="4"/>
  <c r="L128" i="4" s="1"/>
  <c r="L170" i="4" s="1"/>
  <c r="L254" i="4" s="1"/>
  <c r="C209" i="4"/>
  <c r="C293" i="4" s="1"/>
  <c r="C191" i="5"/>
  <c r="C275" i="5" s="1"/>
  <c r="S39" i="5"/>
  <c r="C84" i="5" s="1"/>
  <c r="C126" i="5" s="1"/>
  <c r="C168" i="5" s="1"/>
  <c r="C252" i="5" s="1"/>
  <c r="L42" i="5"/>
  <c r="I42" i="5"/>
  <c r="C209" i="5"/>
  <c r="C293" i="5" s="1"/>
  <c r="L83" i="5"/>
  <c r="L125" i="5" s="1"/>
  <c r="L167" i="5" s="1"/>
  <c r="L251" i="5" s="1"/>
  <c r="I83" i="5"/>
  <c r="I125" i="5" s="1"/>
  <c r="I167" i="5" s="1"/>
  <c r="I251" i="5" s="1"/>
  <c r="N41" i="5"/>
  <c r="C43" i="5"/>
  <c r="U41" i="5"/>
  <c r="T40" i="5"/>
  <c r="F128" i="4" l="1"/>
  <c r="F170" i="4" s="1"/>
  <c r="F254" i="4" s="1"/>
  <c r="F212" i="4"/>
  <c r="C294" i="4"/>
  <c r="N293" i="4"/>
  <c r="O293" i="4" s="1"/>
  <c r="C181" i="5"/>
  <c r="C265" i="5" s="1"/>
  <c r="I211" i="4"/>
  <c r="I295" i="4" s="1"/>
  <c r="C176" i="5"/>
  <c r="C260" i="5" s="1"/>
  <c r="L45" i="4"/>
  <c r="L87" i="4" s="1"/>
  <c r="L129" i="4" s="1"/>
  <c r="L171" i="4" s="1"/>
  <c r="L255" i="4" s="1"/>
  <c r="I45" i="4"/>
  <c r="T43" i="4"/>
  <c r="U42" i="4"/>
  <c r="F45" i="4" s="1"/>
  <c r="F87" i="4" s="1"/>
  <c r="L55" i="5"/>
  <c r="C182" i="5"/>
  <c r="C266" i="5" s="1"/>
  <c r="L65" i="5"/>
  <c r="L61" i="5"/>
  <c r="L103" i="5" s="1"/>
  <c r="L145" i="5" s="1"/>
  <c r="L229" i="5" s="1"/>
  <c r="L212" i="4"/>
  <c r="L296" i="4" s="1"/>
  <c r="L81" i="5"/>
  <c r="L123" i="5" s="1"/>
  <c r="L165" i="5" s="1"/>
  <c r="L249" i="5" s="1"/>
  <c r="C202" i="5"/>
  <c r="C286" i="5" s="1"/>
  <c r="C185" i="5"/>
  <c r="C269" i="5" s="1"/>
  <c r="L79" i="5"/>
  <c r="L121" i="5" s="1"/>
  <c r="L163" i="5" s="1"/>
  <c r="L247" i="5" s="1"/>
  <c r="L66" i="5"/>
  <c r="L108" i="5" s="1"/>
  <c r="L150" i="5" s="1"/>
  <c r="L234" i="5" s="1"/>
  <c r="L57" i="5"/>
  <c r="L99" i="5" s="1"/>
  <c r="L141" i="5" s="1"/>
  <c r="L225" i="5" s="1"/>
  <c r="L82" i="5"/>
  <c r="L124" i="5" s="1"/>
  <c r="L166" i="5" s="1"/>
  <c r="L250" i="5" s="1"/>
  <c r="L59" i="5"/>
  <c r="L101" i="5" s="1"/>
  <c r="L143" i="5" s="1"/>
  <c r="L227" i="5" s="1"/>
  <c r="L63" i="5"/>
  <c r="L105" i="5" s="1"/>
  <c r="L147" i="5" s="1"/>
  <c r="L231" i="5" s="1"/>
  <c r="L51" i="5"/>
  <c r="L93" i="5" s="1"/>
  <c r="L135" i="5" s="1"/>
  <c r="L219" i="5" s="1"/>
  <c r="L58" i="5"/>
  <c r="L100" i="5" s="1"/>
  <c r="L142" i="5" s="1"/>
  <c r="L226" i="5" s="1"/>
  <c r="C189" i="5"/>
  <c r="C273" i="5" s="1"/>
  <c r="C180" i="5"/>
  <c r="C264" i="5" s="1"/>
  <c r="C86" i="4"/>
  <c r="C128" i="4" s="1"/>
  <c r="C170" i="4" s="1"/>
  <c r="C254" i="4" s="1"/>
  <c r="N44" i="4"/>
  <c r="C127" i="4"/>
  <c r="C169" i="4" s="1"/>
  <c r="C253" i="4" s="1"/>
  <c r="C204" i="5"/>
  <c r="C288" i="5" s="1"/>
  <c r="L69" i="5"/>
  <c r="L111" i="5" s="1"/>
  <c r="L153" i="5" s="1"/>
  <c r="L237" i="5" s="1"/>
  <c r="L60" i="5"/>
  <c r="L102" i="5" s="1"/>
  <c r="L144" i="5" s="1"/>
  <c r="L228" i="5" s="1"/>
  <c r="L78" i="5"/>
  <c r="C77" i="5"/>
  <c r="C119" i="5" s="1"/>
  <c r="C161" i="5" s="1"/>
  <c r="C245" i="5" s="1"/>
  <c r="N14" i="5"/>
  <c r="I56" i="5"/>
  <c r="I98" i="5" s="1"/>
  <c r="I140" i="5" s="1"/>
  <c r="I224" i="5" s="1"/>
  <c r="N9" i="5"/>
  <c r="I51" i="5"/>
  <c r="N25" i="5"/>
  <c r="I67" i="5"/>
  <c r="C72" i="5"/>
  <c r="N33" i="5"/>
  <c r="I75" i="5"/>
  <c r="C52" i="5"/>
  <c r="C94" i="5" s="1"/>
  <c r="C136" i="5" s="1"/>
  <c r="C220" i="5" s="1"/>
  <c r="I55" i="5"/>
  <c r="N13" i="5"/>
  <c r="C71" i="5"/>
  <c r="C80" i="5"/>
  <c r="C122" i="5" s="1"/>
  <c r="C164" i="5" s="1"/>
  <c r="C248" i="5" s="1"/>
  <c r="C64" i="5"/>
  <c r="C73" i="5"/>
  <c r="C53" i="5"/>
  <c r="C178" i="5"/>
  <c r="C262" i="5" s="1"/>
  <c r="C188" i="5"/>
  <c r="C272" i="5" s="1"/>
  <c r="I86" i="4"/>
  <c r="N37" i="5"/>
  <c r="I79" i="5"/>
  <c r="N35" i="5"/>
  <c r="I77" i="5"/>
  <c r="I119" i="5" s="1"/>
  <c r="I161" i="5" s="1"/>
  <c r="I245" i="5" s="1"/>
  <c r="L76" i="5"/>
  <c r="I66" i="5"/>
  <c r="N24" i="5"/>
  <c r="C69" i="5"/>
  <c r="N26" i="5"/>
  <c r="I68" i="5"/>
  <c r="I110" i="5" s="1"/>
  <c r="I152" i="5" s="1"/>
  <c r="I236" i="5" s="1"/>
  <c r="I62" i="5"/>
  <c r="I104" i="5" s="1"/>
  <c r="I146" i="5" s="1"/>
  <c r="I230" i="5" s="1"/>
  <c r="N20" i="5"/>
  <c r="C51" i="5"/>
  <c r="C67" i="5"/>
  <c r="C109" i="5" s="1"/>
  <c r="C151" i="5" s="1"/>
  <c r="C235" i="5" s="1"/>
  <c r="C58" i="5"/>
  <c r="C60" i="5"/>
  <c r="N15" i="5"/>
  <c r="I57" i="5"/>
  <c r="I99" i="5" s="1"/>
  <c r="I141" i="5" s="1"/>
  <c r="I225" i="5" s="1"/>
  <c r="L75" i="5"/>
  <c r="I54" i="5"/>
  <c r="N12" i="5"/>
  <c r="C61" i="5"/>
  <c r="I71" i="5"/>
  <c r="I113" i="5" s="1"/>
  <c r="I155" i="5" s="1"/>
  <c r="I239" i="5" s="1"/>
  <c r="N29" i="5"/>
  <c r="C74" i="5"/>
  <c r="N22" i="5"/>
  <c r="I64" i="5"/>
  <c r="I106" i="5" s="1"/>
  <c r="I148" i="5" s="1"/>
  <c r="I232" i="5" s="1"/>
  <c r="L73" i="5"/>
  <c r="L115" i="5" s="1"/>
  <c r="L157" i="5" s="1"/>
  <c r="L241" i="5" s="1"/>
  <c r="L52" i="5"/>
  <c r="L94" i="5" s="1"/>
  <c r="L136" i="5" s="1"/>
  <c r="L220" i="5" s="1"/>
  <c r="I61" i="5"/>
  <c r="I103" i="5" s="1"/>
  <c r="I145" i="5" s="1"/>
  <c r="I229" i="5" s="1"/>
  <c r="N19" i="5"/>
  <c r="N38" i="5"/>
  <c r="I80" i="5"/>
  <c r="I122" i="5" s="1"/>
  <c r="I164" i="5" s="1"/>
  <c r="I248" i="5" s="1"/>
  <c r="I74" i="5"/>
  <c r="N32" i="5"/>
  <c r="L64" i="5"/>
  <c r="L106" i="5" s="1"/>
  <c r="L148" i="5" s="1"/>
  <c r="L232" i="5" s="1"/>
  <c r="N11" i="5"/>
  <c r="I53" i="5"/>
  <c r="I95" i="5" s="1"/>
  <c r="I137" i="5" s="1"/>
  <c r="I221" i="5" s="1"/>
  <c r="N8" i="5"/>
  <c r="I50" i="5"/>
  <c r="C201" i="5"/>
  <c r="C285" i="5" s="1"/>
  <c r="C45" i="4"/>
  <c r="C66" i="5"/>
  <c r="C108" i="5" s="1"/>
  <c r="C150" i="5" s="1"/>
  <c r="C234" i="5" s="1"/>
  <c r="I70" i="5"/>
  <c r="N28" i="5"/>
  <c r="L62" i="5"/>
  <c r="L72" i="5"/>
  <c r="L114" i="5" s="1"/>
  <c r="L156" i="5" s="1"/>
  <c r="L240" i="5" s="1"/>
  <c r="N18" i="5"/>
  <c r="I60" i="5"/>
  <c r="C82" i="5"/>
  <c r="C124" i="5" s="1"/>
  <c r="C166" i="5" s="1"/>
  <c r="C250" i="5" s="1"/>
  <c r="N39" i="5"/>
  <c r="I81" i="5"/>
  <c r="I123" i="5" s="1"/>
  <c r="I165" i="5" s="1"/>
  <c r="I249" i="5" s="1"/>
  <c r="I78" i="5"/>
  <c r="N36" i="5"/>
  <c r="N17" i="5"/>
  <c r="I59" i="5"/>
  <c r="C196" i="5"/>
  <c r="C280" i="5" s="1"/>
  <c r="L84" i="5"/>
  <c r="L126" i="5" s="1"/>
  <c r="L168" i="5" s="1"/>
  <c r="L252" i="5" s="1"/>
  <c r="C205" i="5"/>
  <c r="C289" i="5" s="1"/>
  <c r="C194" i="5"/>
  <c r="C278" i="5" s="1"/>
  <c r="I210" i="4"/>
  <c r="I294" i="4" s="1"/>
  <c r="I63" i="5"/>
  <c r="N21" i="5"/>
  <c r="L77" i="5"/>
  <c r="L119" i="5" s="1"/>
  <c r="L161" i="5" s="1"/>
  <c r="L245" i="5" s="1"/>
  <c r="L56" i="5"/>
  <c r="N34" i="5"/>
  <c r="I76" i="5"/>
  <c r="I118" i="5" s="1"/>
  <c r="I160" i="5" s="1"/>
  <c r="I244" i="5" s="1"/>
  <c r="I69" i="5"/>
  <c r="I111" i="5" s="1"/>
  <c r="I153" i="5" s="1"/>
  <c r="I237" i="5" s="1"/>
  <c r="N27" i="5"/>
  <c r="L70" i="5"/>
  <c r="L112" i="5" s="1"/>
  <c r="L154" i="5" s="1"/>
  <c r="L238" i="5" s="1"/>
  <c r="L68" i="5"/>
  <c r="L110" i="5" s="1"/>
  <c r="L152" i="5" s="1"/>
  <c r="L236" i="5" s="1"/>
  <c r="L67" i="5"/>
  <c r="I72" i="5"/>
  <c r="N30" i="5"/>
  <c r="N16" i="5"/>
  <c r="I58" i="5"/>
  <c r="I100" i="5" s="1"/>
  <c r="I142" i="5" s="1"/>
  <c r="I226" i="5" s="1"/>
  <c r="C57" i="5"/>
  <c r="I82" i="5"/>
  <c r="I124" i="5" s="1"/>
  <c r="I166" i="5" s="1"/>
  <c r="I250" i="5" s="1"/>
  <c r="N40" i="5"/>
  <c r="C81" i="5"/>
  <c r="N23" i="5"/>
  <c r="I65" i="5"/>
  <c r="N10" i="5"/>
  <c r="I52" i="5"/>
  <c r="I94" i="5" s="1"/>
  <c r="I136" i="5" s="1"/>
  <c r="I220" i="5" s="1"/>
  <c r="L54" i="5"/>
  <c r="L71" i="5"/>
  <c r="L113" i="5" s="1"/>
  <c r="L155" i="5" s="1"/>
  <c r="L239" i="5" s="1"/>
  <c r="L80" i="5"/>
  <c r="L122" i="5" s="1"/>
  <c r="L164" i="5" s="1"/>
  <c r="L248" i="5" s="1"/>
  <c r="L74" i="5"/>
  <c r="L116" i="5" s="1"/>
  <c r="L158" i="5" s="1"/>
  <c r="L242" i="5" s="1"/>
  <c r="N31" i="5"/>
  <c r="I73" i="5"/>
  <c r="L53" i="5"/>
  <c r="L95" i="5" s="1"/>
  <c r="L137" i="5" s="1"/>
  <c r="L221" i="5" s="1"/>
  <c r="L50" i="5"/>
  <c r="L209" i="5"/>
  <c r="L293" i="5" s="1"/>
  <c r="N42" i="5"/>
  <c r="I84" i="5"/>
  <c r="I126" i="5" s="1"/>
  <c r="I168" i="5" s="1"/>
  <c r="I252" i="5" s="1"/>
  <c r="L43" i="5"/>
  <c r="I43" i="5"/>
  <c r="S40" i="5"/>
  <c r="C44" i="5"/>
  <c r="T41" i="5"/>
  <c r="U42" i="5"/>
  <c r="I209" i="5"/>
  <c r="I293" i="5" s="1"/>
  <c r="C210" i="5"/>
  <c r="C294" i="5" s="1"/>
  <c r="F296" i="4" l="1"/>
  <c r="N294" i="4"/>
  <c r="F129" i="4"/>
  <c r="F171" i="4" s="1"/>
  <c r="F255" i="4" s="1"/>
  <c r="O294" i="4"/>
  <c r="L189" i="5"/>
  <c r="L273" i="5" s="1"/>
  <c r="I46" i="4"/>
  <c r="L46" i="4"/>
  <c r="L88" i="4" s="1"/>
  <c r="L130" i="4" s="1"/>
  <c r="L172" i="4" s="1"/>
  <c r="L256" i="4" s="1"/>
  <c r="U43" i="4"/>
  <c r="F46" i="4" s="1"/>
  <c r="F88" i="4" s="1"/>
  <c r="T44" i="4"/>
  <c r="L192" i="5"/>
  <c r="L276" i="5" s="1"/>
  <c r="L183" i="5"/>
  <c r="L267" i="5" s="1"/>
  <c r="L210" i="5"/>
  <c r="L294" i="5" s="1"/>
  <c r="L97" i="5"/>
  <c r="L139" i="5" s="1"/>
  <c r="L223" i="5" s="1"/>
  <c r="L205" i="5"/>
  <c r="L289" i="5" s="1"/>
  <c r="C192" i="5"/>
  <c r="C276" i="5" s="1"/>
  <c r="C208" i="5"/>
  <c r="C292" i="5" s="1"/>
  <c r="L213" i="4"/>
  <c r="L297" i="4" s="1"/>
  <c r="L187" i="5"/>
  <c r="L271" i="5" s="1"/>
  <c r="C212" i="4"/>
  <c r="C296" i="4" s="1"/>
  <c r="L107" i="5"/>
  <c r="L149" i="5" s="1"/>
  <c r="L233" i="5" s="1"/>
  <c r="L177" i="5"/>
  <c r="L261" i="5" s="1"/>
  <c r="L186" i="5"/>
  <c r="L270" i="5" s="1"/>
  <c r="I182" i="5"/>
  <c r="I266" i="5" s="1"/>
  <c r="L207" i="5"/>
  <c r="L291" i="5" s="1"/>
  <c r="L185" i="5"/>
  <c r="L269" i="5" s="1"/>
  <c r="I187" i="5"/>
  <c r="I271" i="5" s="1"/>
  <c r="I184" i="5"/>
  <c r="I268" i="5" s="1"/>
  <c r="I206" i="5"/>
  <c r="I290" i="5" s="1"/>
  <c r="L208" i="5"/>
  <c r="L292" i="5" s="1"/>
  <c r="L195" i="5"/>
  <c r="L279" i="5" s="1"/>
  <c r="I208" i="5"/>
  <c r="I292" i="5" s="1"/>
  <c r="L178" i="5"/>
  <c r="L262" i="5" s="1"/>
  <c r="L120" i="5"/>
  <c r="L162" i="5" s="1"/>
  <c r="L246" i="5" s="1"/>
  <c r="C87" i="4"/>
  <c r="C129" i="4" s="1"/>
  <c r="C171" i="4" s="1"/>
  <c r="C255" i="4" s="1"/>
  <c r="N45" i="4"/>
  <c r="L184" i="5"/>
  <c r="L268" i="5" s="1"/>
  <c r="C206" i="5"/>
  <c r="C290" i="5" s="1"/>
  <c r="L197" i="5"/>
  <c r="L281" i="5" s="1"/>
  <c r="C211" i="4"/>
  <c r="C295" i="4" s="1"/>
  <c r="I101" i="5"/>
  <c r="I143" i="5" s="1"/>
  <c r="I227" i="5" s="1"/>
  <c r="I202" i="5"/>
  <c r="I286" i="5" s="1"/>
  <c r="C106" i="5"/>
  <c r="C148" i="5" s="1"/>
  <c r="C232" i="5" s="1"/>
  <c r="L198" i="5"/>
  <c r="L282" i="5" s="1"/>
  <c r="I93" i="5"/>
  <c r="I135" i="5" s="1"/>
  <c r="I219" i="5" s="1"/>
  <c r="I207" i="5"/>
  <c r="I291" i="5" s="1"/>
  <c r="I183" i="5"/>
  <c r="I267" i="5" s="1"/>
  <c r="I105" i="5"/>
  <c r="I147" i="5" s="1"/>
  <c r="I231" i="5" s="1"/>
  <c r="L104" i="5"/>
  <c r="L146" i="5" s="1"/>
  <c r="L230" i="5" s="1"/>
  <c r="I116" i="5"/>
  <c r="I158" i="5" s="1"/>
  <c r="I242" i="5" s="1"/>
  <c r="C100" i="5"/>
  <c r="C142" i="5" s="1"/>
  <c r="C226" i="5" s="1"/>
  <c r="I195" i="5"/>
  <c r="I279" i="5" s="1"/>
  <c r="I128" i="4"/>
  <c r="I170" i="4" s="1"/>
  <c r="I254" i="4" s="1"/>
  <c r="I179" i="5"/>
  <c r="I263" i="5" s="1"/>
  <c r="L199" i="5"/>
  <c r="L283" i="5" s="1"/>
  <c r="I197" i="5"/>
  <c r="I281" i="5" s="1"/>
  <c r="I178" i="5"/>
  <c r="I262" i="5" s="1"/>
  <c r="O262" i="5" s="1"/>
  <c r="C114" i="5"/>
  <c r="C156" i="5" s="1"/>
  <c r="C240" i="5" s="1"/>
  <c r="I203" i="5"/>
  <c r="I287" i="5" s="1"/>
  <c r="C123" i="5"/>
  <c r="C165" i="5" s="1"/>
  <c r="C249" i="5" s="1"/>
  <c r="C99" i="5"/>
  <c r="C141" i="5" s="1"/>
  <c r="C225" i="5" s="1"/>
  <c r="C115" i="5"/>
  <c r="C157" i="5" s="1"/>
  <c r="C241" i="5" s="1"/>
  <c r="I114" i="5"/>
  <c r="I156" i="5" s="1"/>
  <c r="I240" i="5" s="1"/>
  <c r="L98" i="5"/>
  <c r="L140" i="5" s="1"/>
  <c r="L224" i="5" s="1"/>
  <c r="I102" i="5"/>
  <c r="I144" i="5" s="1"/>
  <c r="I228" i="5" s="1"/>
  <c r="L200" i="5"/>
  <c r="L284" i="5" s="1"/>
  <c r="C103" i="5"/>
  <c r="C145" i="5" s="1"/>
  <c r="C229" i="5" s="1"/>
  <c r="I96" i="5"/>
  <c r="I138" i="5" s="1"/>
  <c r="I222" i="5" s="1"/>
  <c r="C102" i="5"/>
  <c r="C144" i="5" s="1"/>
  <c r="C228" i="5" s="1"/>
  <c r="C93" i="5"/>
  <c r="C135" i="5" s="1"/>
  <c r="C219" i="5" s="1"/>
  <c r="I194" i="5"/>
  <c r="I278" i="5" s="1"/>
  <c r="L179" i="5"/>
  <c r="L263" i="5" s="1"/>
  <c r="L190" i="5"/>
  <c r="L274" i="5" s="1"/>
  <c r="L206" i="5"/>
  <c r="L290" i="5" s="1"/>
  <c r="I117" i="5"/>
  <c r="I159" i="5" s="1"/>
  <c r="I243" i="5" s="1"/>
  <c r="I109" i="5"/>
  <c r="I151" i="5" s="1"/>
  <c r="I235" i="5" s="1"/>
  <c r="L203" i="5"/>
  <c r="L287" i="5" s="1"/>
  <c r="L92" i="5"/>
  <c r="L134" i="5" s="1"/>
  <c r="L218" i="5" s="1"/>
  <c r="L118" i="5"/>
  <c r="L160" i="5" s="1"/>
  <c r="L244" i="5" s="1"/>
  <c r="I188" i="5"/>
  <c r="I272" i="5" s="1"/>
  <c r="I115" i="5"/>
  <c r="I157" i="5" s="1"/>
  <c r="I241" i="5" s="1"/>
  <c r="I107" i="5"/>
  <c r="I149" i="5" s="1"/>
  <c r="I233" i="5" s="1"/>
  <c r="L96" i="5"/>
  <c r="L138" i="5" s="1"/>
  <c r="L222" i="5" s="1"/>
  <c r="L109" i="5"/>
  <c r="L151" i="5" s="1"/>
  <c r="L235" i="5" s="1"/>
  <c r="I120" i="5"/>
  <c r="I162" i="5" s="1"/>
  <c r="I246" i="5" s="1"/>
  <c r="I112" i="5"/>
  <c r="I154" i="5" s="1"/>
  <c r="I238" i="5" s="1"/>
  <c r="I87" i="4"/>
  <c r="I129" i="4" s="1"/>
  <c r="I171" i="4" s="1"/>
  <c r="I255" i="4" s="1"/>
  <c r="I92" i="5"/>
  <c r="I134" i="5" s="1"/>
  <c r="I218" i="5" s="1"/>
  <c r="C116" i="5"/>
  <c r="C158" i="5" s="1"/>
  <c r="C242" i="5" s="1"/>
  <c r="L117" i="5"/>
  <c r="L159" i="5" s="1"/>
  <c r="L243" i="5" s="1"/>
  <c r="C193" i="5"/>
  <c r="C277" i="5" s="1"/>
  <c r="C111" i="5"/>
  <c r="C153" i="5" s="1"/>
  <c r="C237" i="5" s="1"/>
  <c r="I108" i="5"/>
  <c r="I150" i="5" s="1"/>
  <c r="I234" i="5" s="1"/>
  <c r="I121" i="5"/>
  <c r="I163" i="5" s="1"/>
  <c r="I247" i="5" s="1"/>
  <c r="L196" i="5"/>
  <c r="L280" i="5" s="1"/>
  <c r="L194" i="5"/>
  <c r="L278" i="5" s="1"/>
  <c r="C95" i="5"/>
  <c r="C137" i="5" s="1"/>
  <c r="C221" i="5" s="1"/>
  <c r="I190" i="5"/>
  <c r="I274" i="5" s="1"/>
  <c r="C113" i="5"/>
  <c r="C155" i="5" s="1"/>
  <c r="C239" i="5" s="1"/>
  <c r="I97" i="5"/>
  <c r="I139" i="5" s="1"/>
  <c r="I223" i="5" s="1"/>
  <c r="C203" i="5"/>
  <c r="C287" i="5" s="1"/>
  <c r="I210" i="5"/>
  <c r="I294" i="5" s="1"/>
  <c r="U43" i="5"/>
  <c r="T42" i="5"/>
  <c r="C45" i="5"/>
  <c r="N43" i="5"/>
  <c r="I85" i="5"/>
  <c r="I127" i="5" s="1"/>
  <c r="I169" i="5" s="1"/>
  <c r="I253" i="5" s="1"/>
  <c r="O293" i="5"/>
  <c r="C85" i="5"/>
  <c r="C127" i="5" s="1"/>
  <c r="C169" i="5" s="1"/>
  <c r="C253" i="5" s="1"/>
  <c r="L44" i="5"/>
  <c r="I44" i="5"/>
  <c r="S41" i="5"/>
  <c r="L85" i="5"/>
  <c r="L127" i="5" s="1"/>
  <c r="L169" i="5" s="1"/>
  <c r="L253" i="5" s="1"/>
  <c r="L181" i="5" l="1"/>
  <c r="L265" i="5" s="1"/>
  <c r="F213" i="4"/>
  <c r="F297" i="4" s="1"/>
  <c r="O294" i="5"/>
  <c r="N295" i="4"/>
  <c r="O295" i="4" s="1"/>
  <c r="F130" i="4"/>
  <c r="F172" i="4" s="1"/>
  <c r="F256" i="4" s="1"/>
  <c r="C46" i="4"/>
  <c r="T45" i="4"/>
  <c r="I47" i="4"/>
  <c r="U44" i="4"/>
  <c r="F47" i="4" s="1"/>
  <c r="F89" i="4" s="1"/>
  <c r="L47" i="4"/>
  <c r="L188" i="5"/>
  <c r="L272" i="5" s="1"/>
  <c r="O272" i="5" s="1"/>
  <c r="O278" i="5"/>
  <c r="O290" i="5"/>
  <c r="C186" i="5"/>
  <c r="C270" i="5" s="1"/>
  <c r="C183" i="5"/>
  <c r="C267" i="5" s="1"/>
  <c r="O267" i="5" s="1"/>
  <c r="I189" i="5"/>
  <c r="I273" i="5" s="1"/>
  <c r="O273" i="5" s="1"/>
  <c r="I177" i="5"/>
  <c r="I261" i="5" s="1"/>
  <c r="O292" i="5"/>
  <c r="L191" i="5"/>
  <c r="L275" i="5" s="1"/>
  <c r="I176" i="5"/>
  <c r="I260" i="5" s="1"/>
  <c r="C187" i="5"/>
  <c r="C271" i="5" s="1"/>
  <c r="O271" i="5" s="1"/>
  <c r="I196" i="5"/>
  <c r="I280" i="5" s="1"/>
  <c r="O280" i="5" s="1"/>
  <c r="L202" i="5"/>
  <c r="L286" i="5" s="1"/>
  <c r="O286" i="5" s="1"/>
  <c r="I192" i="5"/>
  <c r="I276" i="5" s="1"/>
  <c r="O276" i="5" s="1"/>
  <c r="I201" i="5"/>
  <c r="I285" i="5" s="1"/>
  <c r="C179" i="5"/>
  <c r="C263" i="5" s="1"/>
  <c r="O263" i="5" s="1"/>
  <c r="I205" i="5"/>
  <c r="I289" i="5" s="1"/>
  <c r="O289" i="5" s="1"/>
  <c r="C195" i="5"/>
  <c r="C279" i="5" s="1"/>
  <c r="O279" i="5" s="1"/>
  <c r="I193" i="5"/>
  <c r="I277" i="5" s="1"/>
  <c r="C177" i="5"/>
  <c r="C261" i="5" s="1"/>
  <c r="I180" i="5"/>
  <c r="I264" i="5" s="1"/>
  <c r="C199" i="5"/>
  <c r="C283" i="5" s="1"/>
  <c r="C207" i="5"/>
  <c r="C291" i="5" s="1"/>
  <c r="O291" i="5" s="1"/>
  <c r="I185" i="5"/>
  <c r="I269" i="5" s="1"/>
  <c r="O269" i="5" s="1"/>
  <c r="L204" i="5"/>
  <c r="L288" i="5" s="1"/>
  <c r="I212" i="4"/>
  <c r="I296" i="4" s="1"/>
  <c r="I200" i="5"/>
  <c r="I284" i="5" s="1"/>
  <c r="C190" i="5"/>
  <c r="C274" i="5" s="1"/>
  <c r="O274" i="5" s="1"/>
  <c r="L214" i="4"/>
  <c r="L298" i="4" s="1"/>
  <c r="C200" i="5"/>
  <c r="C284" i="5" s="1"/>
  <c r="C88" i="4"/>
  <c r="C130" i="4" s="1"/>
  <c r="C172" i="4" s="1"/>
  <c r="C256" i="4" s="1"/>
  <c r="N46" i="4"/>
  <c r="C184" i="5"/>
  <c r="C268" i="5" s="1"/>
  <c r="O268" i="5" s="1"/>
  <c r="I88" i="4"/>
  <c r="I130" i="4" s="1"/>
  <c r="I172" i="4" s="1"/>
  <c r="I256" i="4" s="1"/>
  <c r="I213" i="4"/>
  <c r="I297" i="4" s="1"/>
  <c r="C197" i="5"/>
  <c r="C281" i="5" s="1"/>
  <c r="O281" i="5" s="1"/>
  <c r="L193" i="5"/>
  <c r="L277" i="5" s="1"/>
  <c r="I191" i="5"/>
  <c r="I275" i="5" s="1"/>
  <c r="L89" i="4"/>
  <c r="L131" i="4" s="1"/>
  <c r="L173" i="4" s="1"/>
  <c r="L257" i="4" s="1"/>
  <c r="L176" i="5"/>
  <c r="L260" i="5" s="1"/>
  <c r="I186" i="5"/>
  <c r="I270" i="5" s="1"/>
  <c r="I198" i="5"/>
  <c r="I282" i="5" s="1"/>
  <c r="C213" i="4"/>
  <c r="C297" i="4" s="1"/>
  <c r="I181" i="5"/>
  <c r="I265" i="5" s="1"/>
  <c r="L201" i="5"/>
  <c r="L285" i="5" s="1"/>
  <c r="I204" i="5"/>
  <c r="I288" i="5" s="1"/>
  <c r="L180" i="5"/>
  <c r="L264" i="5" s="1"/>
  <c r="I199" i="5"/>
  <c r="I283" i="5" s="1"/>
  <c r="O287" i="5"/>
  <c r="L182" i="5"/>
  <c r="L266" i="5" s="1"/>
  <c r="O266" i="5" s="1"/>
  <c r="C198" i="5"/>
  <c r="C282" i="5" s="1"/>
  <c r="L86" i="5"/>
  <c r="L128" i="5" s="1"/>
  <c r="L170" i="5" s="1"/>
  <c r="L254" i="5" s="1"/>
  <c r="I211" i="5"/>
  <c r="I295" i="5" s="1"/>
  <c r="C211" i="5"/>
  <c r="C295" i="5" s="1"/>
  <c r="S42" i="5"/>
  <c r="C87" i="5" s="1"/>
  <c r="C129" i="5" s="1"/>
  <c r="C171" i="5" s="1"/>
  <c r="C255" i="5" s="1"/>
  <c r="L45" i="5"/>
  <c r="I45" i="5"/>
  <c r="T43" i="5"/>
  <c r="C46" i="5"/>
  <c r="U44" i="5"/>
  <c r="I86" i="5"/>
  <c r="I128" i="5" s="1"/>
  <c r="I170" i="5" s="1"/>
  <c r="I254" i="5" s="1"/>
  <c r="N44" i="5"/>
  <c r="L211" i="5"/>
  <c r="L295" i="5" s="1"/>
  <c r="C86" i="5"/>
  <c r="C128" i="5" s="1"/>
  <c r="C170" i="5" s="1"/>
  <c r="C254" i="5" s="1"/>
  <c r="O265" i="5" l="1"/>
  <c r="N297" i="4"/>
  <c r="F131" i="4"/>
  <c r="F173" i="4" s="1"/>
  <c r="F257" i="4" s="1"/>
  <c r="F214" i="4"/>
  <c r="F298" i="4" s="1"/>
  <c r="N296" i="4"/>
  <c r="O296" i="4" s="1"/>
  <c r="O260" i="5"/>
  <c r="U45" i="4"/>
  <c r="F48" i="4" s="1"/>
  <c r="F90" i="4" s="1"/>
  <c r="L48" i="4"/>
  <c r="I48" i="4"/>
  <c r="C47" i="4"/>
  <c r="C89" i="4" s="1"/>
  <c r="O277" i="5"/>
  <c r="O270" i="5"/>
  <c r="O284" i="5"/>
  <c r="I214" i="4"/>
  <c r="I298" i="4" s="1"/>
  <c r="O261" i="5"/>
  <c r="O283" i="5"/>
  <c r="O285" i="5"/>
  <c r="O275" i="5"/>
  <c r="O264" i="5"/>
  <c r="L215" i="4"/>
  <c r="L299" i="4" s="1"/>
  <c r="O288" i="5"/>
  <c r="O297" i="4"/>
  <c r="C214" i="4"/>
  <c r="C298" i="4" s="1"/>
  <c r="N298" i="4" s="1"/>
  <c r="O282" i="5"/>
  <c r="L212" i="5"/>
  <c r="L296" i="5" s="1"/>
  <c r="L90" i="4"/>
  <c r="L132" i="4" s="1"/>
  <c r="L174" i="4" s="1"/>
  <c r="L258" i="4" s="1"/>
  <c r="C48" i="4"/>
  <c r="O295" i="5"/>
  <c r="I89" i="4"/>
  <c r="I131" i="4" s="1"/>
  <c r="I173" i="4" s="1"/>
  <c r="I257" i="4" s="1"/>
  <c r="I212" i="5"/>
  <c r="I296" i="5" s="1"/>
  <c r="I87" i="5"/>
  <c r="I129" i="5" s="1"/>
  <c r="I171" i="5" s="1"/>
  <c r="I255" i="5" s="1"/>
  <c r="N45" i="5"/>
  <c r="S43" i="5"/>
  <c r="L46" i="5"/>
  <c r="I46" i="5"/>
  <c r="C212" i="5"/>
  <c r="C296" i="5" s="1"/>
  <c r="L87" i="5"/>
  <c r="L129" i="5" s="1"/>
  <c r="L171" i="5" s="1"/>
  <c r="L255" i="5" s="1"/>
  <c r="C213" i="5"/>
  <c r="C297" i="5" s="1"/>
  <c r="T44" i="5"/>
  <c r="U45" i="5"/>
  <c r="C47" i="5"/>
  <c r="F215" i="4" l="1"/>
  <c r="F299" i="4" s="1"/>
  <c r="F132" i="4"/>
  <c r="F174" i="4" s="1"/>
  <c r="F258" i="4" s="1"/>
  <c r="F216" i="4"/>
  <c r="N47" i="4"/>
  <c r="L216" i="4"/>
  <c r="L300" i="4" s="1"/>
  <c r="O298" i="4"/>
  <c r="C90" i="4"/>
  <c r="N48" i="4"/>
  <c r="O296" i="5"/>
  <c r="C131" i="4"/>
  <c r="C173" i="4" s="1"/>
  <c r="C257" i="4" s="1"/>
  <c r="I215" i="4"/>
  <c r="I299" i="4" s="1"/>
  <c r="I90" i="4"/>
  <c r="I132" i="4" s="1"/>
  <c r="I174" i="4" s="1"/>
  <c r="I258" i="4" s="1"/>
  <c r="I213" i="5"/>
  <c r="I297" i="5" s="1"/>
  <c r="L88" i="5"/>
  <c r="L130" i="5" s="1"/>
  <c r="L172" i="5" s="1"/>
  <c r="L256" i="5" s="1"/>
  <c r="L213" i="5"/>
  <c r="L297" i="5" s="1"/>
  <c r="I216" i="4"/>
  <c r="T45" i="5"/>
  <c r="C48" i="5"/>
  <c r="N46" i="5"/>
  <c r="I88" i="5"/>
  <c r="I130" i="5" s="1"/>
  <c r="I172" i="5" s="1"/>
  <c r="I256" i="5" s="1"/>
  <c r="L47" i="5"/>
  <c r="S44" i="5"/>
  <c r="C89" i="5" s="1"/>
  <c r="C131" i="5" s="1"/>
  <c r="C173" i="5" s="1"/>
  <c r="C257" i="5" s="1"/>
  <c r="I47" i="5"/>
  <c r="C88" i="5"/>
  <c r="C130" i="5" s="1"/>
  <c r="C172" i="5" s="1"/>
  <c r="C256" i="5" s="1"/>
  <c r="F300" i="4" l="1"/>
  <c r="I300" i="4"/>
  <c r="L214" i="5"/>
  <c r="L298" i="5" s="1"/>
  <c r="L89" i="5"/>
  <c r="L131" i="5" s="1"/>
  <c r="L173" i="5" s="1"/>
  <c r="L257" i="5" s="1"/>
  <c r="C215" i="4"/>
  <c r="C299" i="4" s="1"/>
  <c r="N299" i="4" s="1"/>
  <c r="C132" i="4"/>
  <c r="C174" i="4" s="1"/>
  <c r="C258" i="4" s="1"/>
  <c r="O297" i="5"/>
  <c r="I214" i="5"/>
  <c r="I298" i="5" s="1"/>
  <c r="S45" i="5"/>
  <c r="L48" i="5"/>
  <c r="I48" i="5"/>
  <c r="I89" i="5"/>
  <c r="I131" i="5" s="1"/>
  <c r="I173" i="5" s="1"/>
  <c r="I257" i="5" s="1"/>
  <c r="N47" i="5"/>
  <c r="C215" i="5"/>
  <c r="C299" i="5" s="1"/>
  <c r="C214" i="5"/>
  <c r="C298" i="5" s="1"/>
  <c r="L215" i="5" l="1"/>
  <c r="L299" i="5" s="1"/>
  <c r="C216" i="4"/>
  <c r="C300" i="4" s="1"/>
  <c r="O299" i="4"/>
  <c r="O298" i="5"/>
  <c r="I215" i="5"/>
  <c r="I299" i="5" s="1"/>
  <c r="O299" i="5" s="1"/>
  <c r="N48" i="5"/>
  <c r="I90" i="5"/>
  <c r="I132" i="5" s="1"/>
  <c r="I174" i="5" s="1"/>
  <c r="I258" i="5" s="1"/>
  <c r="L90" i="5"/>
  <c r="L132" i="5" s="1"/>
  <c r="L174" i="5" s="1"/>
  <c r="L258" i="5" s="1"/>
  <c r="C90" i="5"/>
  <c r="C132" i="5" s="1"/>
  <c r="C174" i="5" s="1"/>
  <c r="C258" i="5" s="1"/>
  <c r="N300" i="4" l="1"/>
  <c r="O300" i="4" s="1"/>
  <c r="Q260" i="4"/>
  <c r="I216" i="5"/>
  <c r="I300" i="5" s="1"/>
  <c r="L216" i="5"/>
  <c r="L300" i="5" s="1"/>
  <c r="C216" i="5"/>
  <c r="C300" i="5" s="1"/>
  <c r="O300" i="5" l="1"/>
  <c r="Q260" i="5" l="1"/>
</calcChain>
</file>

<file path=xl/sharedStrings.xml><?xml version="1.0" encoding="utf-8"?>
<sst xmlns="http://purl.oclc.org/ooxml/spreadsheetml/main" count="429" uniqueCount="119">
  <si>
    <t>INPUT
WORKSHEET</t>
  </si>
  <si>
    <t>NB</t>
  </si>
  <si>
    <t>SB</t>
  </si>
  <si>
    <t>WB</t>
  </si>
  <si>
    <t>EB</t>
  </si>
  <si>
    <t>LT</t>
  </si>
  <si>
    <t>TH</t>
  </si>
  <si>
    <t>RT</t>
  </si>
  <si>
    <t>FLOW [vph]</t>
  </si>
  <si>
    <t>HV [%]</t>
  </si>
  <si>
    <t>PHF</t>
  </si>
  <si>
    <t>GRADE [%]</t>
  </si>
  <si>
    <t>START UP LOST TIME [s]</t>
  </si>
  <si>
    <t>LOST TIME [s]</t>
  </si>
  <si>
    <t>ARRIVAL TYPE</t>
  </si>
  <si>
    <t>PEDESTRIAN FLOW [p/h]</t>
  </si>
  <si>
    <t>BICYLCE FLOW [b/h]</t>
  </si>
  <si>
    <t>PARKING</t>
  </si>
  <si>
    <t>PARKING MANEUVERS [m/h]</t>
  </si>
  <si>
    <t>BUS STOPPING</t>
  </si>
  <si>
    <t>PEDESTRIAN TIMING [s]</t>
  </si>
  <si>
    <t>PEDESTRIANS/CYCLE</t>
  </si>
  <si>
    <t>PHASES</t>
  </si>
  <si>
    <t>GREEN [s]</t>
  </si>
  <si>
    <t>YELLOW [s]</t>
  </si>
  <si>
    <t>RED [s]</t>
  </si>
  <si>
    <t>CYCLE [s]</t>
  </si>
  <si>
    <t>ET</t>
  </si>
  <si>
    <t>ANALYSIS DURATION, T</t>
  </si>
  <si>
    <t>SATURATION ADJUSTMENT</t>
  </si>
  <si>
    <t>ADJUSTED FLOW RATE [vph]</t>
  </si>
  <si>
    <t>ADJUSTED FLOW RATE LG [vph]</t>
  </si>
  <si>
    <t>LT/RT PROPORTION</t>
  </si>
  <si>
    <t>BASE SATURATION FLOW [vph]</t>
  </si>
  <si>
    <t>NUMBER OF LANES</t>
  </si>
  <si>
    <t>WIDTH OF LANES [m]</t>
  </si>
  <si>
    <t>LANE WIDTH ADJUSTMENT</t>
  </si>
  <si>
    <t>HEAVY VEHICLES ADJUSTMENT</t>
  </si>
  <si>
    <t>GRADE ADJUSTMENT</t>
  </si>
  <si>
    <t>PARKING ADJ. FACT. fp</t>
  </si>
  <si>
    <t>BUS BLOCKAGE ADJ.FACT. fbb</t>
  </si>
  <si>
    <t>AREA ADJUSTMENT</t>
  </si>
  <si>
    <t>LANE UTILIZATION ADJUSTMENT</t>
  </si>
  <si>
    <t>LEFT TURN ADJUSTMENT</t>
  </si>
  <si>
    <t>RIGHT TURN ADJUSTMENT</t>
  </si>
  <si>
    <t>LT PED/BIC ADJUSTMENT</t>
  </si>
  <si>
    <t>RT PED/BIC ADJUSTMENT</t>
  </si>
  <si>
    <t>ADJUSTED SATURATION FLOW</t>
  </si>
  <si>
    <t>CAPACITY ANALYSIS</t>
  </si>
  <si>
    <t>PHASE NUMBER</t>
  </si>
  <si>
    <t>PHASE</t>
  </si>
  <si>
    <t>ADJUSTED FLOW RATE [veh/h]</t>
  </si>
  <si>
    <t>SATURATION FLOW [veh/h]</t>
  </si>
  <si>
    <t>EFFECTIVE GREEN TIME [s]</t>
  </si>
  <si>
    <t>GREEN RATIO</t>
  </si>
  <si>
    <t>LANE GROUP CAPACITY</t>
  </si>
  <si>
    <t>v/c RATIO</t>
  </si>
  <si>
    <t>FLOW RATIO</t>
  </si>
  <si>
    <t>CRITICAL MOVEMENT</t>
  </si>
  <si>
    <t>TOTAL LOST TIME/CYCLE [s]</t>
  </si>
  <si>
    <t>LEVEL OF SERVICE</t>
  </si>
  <si>
    <t xml:space="preserve"> </t>
  </si>
  <si>
    <t>DIRECTION</t>
  </si>
  <si>
    <t>UNIFORM DELAY d1</t>
  </si>
  <si>
    <t>k</t>
  </si>
  <si>
    <t>INCREMENTAL DELAY d2</t>
  </si>
  <si>
    <t>PROGRESSION ADJ. FACTOR, PF</t>
  </si>
  <si>
    <t>DELAY d</t>
  </si>
  <si>
    <t>LOS</t>
  </si>
  <si>
    <t>INTERSECTION DELAY</t>
  </si>
  <si>
    <t>MINIMUM CYCLE LENGTH, Cmin</t>
  </si>
  <si>
    <t>MINIMUM EFFECTIVE GREEN TIME</t>
  </si>
  <si>
    <t>G1</t>
  </si>
  <si>
    <t>G2</t>
  </si>
  <si>
    <t>OPTIMUM CYCLE LENGTH</t>
  </si>
  <si>
    <t>CLEARANCE LOST TIME</t>
  </si>
  <si>
    <t>N</t>
  </si>
  <si>
    <t>NOT NEAR THE JUNCTION</t>
  </si>
  <si>
    <t>Phase 1</t>
  </si>
  <si>
    <t>#</t>
  </si>
  <si>
    <t>C</t>
  </si>
  <si>
    <t>v</t>
  </si>
  <si>
    <t>total</t>
  </si>
  <si>
    <t>s</t>
  </si>
  <si>
    <t>G</t>
  </si>
  <si>
    <t>g1,2</t>
  </si>
  <si>
    <t>g1/g2</t>
  </si>
  <si>
    <t>Y</t>
  </si>
  <si>
    <t>R</t>
  </si>
  <si>
    <t>Phase 2</t>
  </si>
  <si>
    <t>G1/G2</t>
  </si>
  <si>
    <t>g1</t>
  </si>
  <si>
    <t>g2</t>
  </si>
  <si>
    <t>tL</t>
  </si>
  <si>
    <t>K</t>
  </si>
  <si>
    <t>g/C</t>
  </si>
  <si>
    <t>c=s*g/C</t>
  </si>
  <si>
    <t>X=V/c</t>
  </si>
  <si>
    <t>d1</t>
  </si>
  <si>
    <t>d2</t>
  </si>
  <si>
    <t>d</t>
  </si>
  <si>
    <t>da</t>
  </si>
  <si>
    <t>min</t>
  </si>
  <si>
    <t>g1/C</t>
  </si>
  <si>
    <t>g2/C</t>
  </si>
  <si>
    <t>g</t>
  </si>
  <si>
    <t>c</t>
  </si>
  <si>
    <t>ACT.GREEN</t>
  </si>
  <si>
    <t xml:space="preserve">Current situation </t>
  </si>
  <si>
    <t>C min</t>
  </si>
  <si>
    <t>C opt.</t>
  </si>
  <si>
    <t>C fixed</t>
  </si>
  <si>
    <t>G1/G2 fixed</t>
  </si>
  <si>
    <t>Current situation</t>
  </si>
  <si>
    <t>optimum optimized method</t>
  </si>
  <si>
    <t>Delay</t>
  </si>
  <si>
    <t>D</t>
  </si>
  <si>
    <t>A</t>
  </si>
  <si>
    <t>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</si>
</sst>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0]General"/>
    <numFmt numFmtId="165" formatCode="[$-410]0"/>
    <numFmt numFmtId="166" formatCode="0.0"/>
    <numFmt numFmtId="167" formatCode="0.000"/>
    <numFmt numFmtId="168" formatCode="[$-410]0.00"/>
    <numFmt numFmtId="169" formatCode="[$€-410]&quot; &quot;#,##0.00;[Red]&quot;-&quot;[$€-410]&quot; &quot;#,##0.00"/>
  </numFmts>
  <fonts count="15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</fills>
  <borders count="23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/>
      <bottom/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auto="1"/>
      </start>
      <end style="medium">
        <color auto="1"/>
      </end>
      <top style="medium">
        <color auto="1"/>
      </top>
      <bottom style="medium">
        <color auto="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2" fillId="2" borderId="0" applyNumberFormat="0" applyBorder="0" applyProtection="0"/>
    <xf numFmtId="164" fontId="3" fillId="0" borderId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169" fontId="5" fillId="0" borderId="0" applyBorder="0" applyProtection="0"/>
    <xf numFmtId="0" fontId="13" fillId="10" borderId="0" applyNumberFormat="0" applyBorder="0" applyAlignment="0" applyProtection="0"/>
    <xf numFmtId="0" fontId="14" fillId="11" borderId="22" applyNumberFormat="0" applyAlignment="0" applyProtection="0"/>
    <xf numFmtId="0" fontId="1" fillId="12" borderId="0" applyNumberFormat="0" applyBorder="0" applyAlignment="0" applyProtection="0"/>
  </cellStyleXfs>
  <cellXfs count="190">
    <xf numFmtId="0" fontId="0" fillId="0" borderId="0" xfId="0"/>
    <xf numFmtId="164" fontId="6" fillId="3" borderId="1" xfId="2" applyFont="1" applyFill="1" applyBorder="1" applyAlignment="1">
      <alignment horizontal="center" vertical="center"/>
    </xf>
    <xf numFmtId="164" fontId="3" fillId="0" borderId="0" xfId="2" applyFont="1" applyFill="1" applyAlignment="1"/>
    <xf numFmtId="164" fontId="3" fillId="0" borderId="4" xfId="2" applyFont="1" applyFill="1" applyBorder="1" applyAlignment="1">
      <alignment horizontal="center" vertical="center"/>
    </xf>
    <xf numFmtId="164" fontId="3" fillId="0" borderId="5" xfId="2" applyFont="1" applyFill="1" applyBorder="1" applyAlignment="1">
      <alignment horizontal="center" vertical="center"/>
    </xf>
    <xf numFmtId="164" fontId="3" fillId="0" borderId="0" xfId="2" applyFont="1" applyFill="1" applyAlignment="1">
      <alignment horizontal="center" vertical="center"/>
    </xf>
    <xf numFmtId="166" fontId="3" fillId="0" borderId="0" xfId="2" applyNumberFormat="1" applyFont="1" applyFill="1" applyAlignment="1">
      <alignment horizontal="center" vertical="center"/>
    </xf>
    <xf numFmtId="164" fontId="3" fillId="0" borderId="6" xfId="2" applyFont="1" applyFill="1" applyBorder="1" applyAlignment="1">
      <alignment horizontal="center" vertical="center"/>
    </xf>
    <xf numFmtId="164" fontId="3" fillId="0" borderId="7" xfId="2" applyFont="1" applyFill="1" applyBorder="1" applyAlignment="1">
      <alignment horizontal="center" vertical="center"/>
    </xf>
    <xf numFmtId="164" fontId="3" fillId="0" borderId="0" xfId="2" applyFont="1" applyFill="1" applyAlignment="1">
      <alignment horizontal="left" vertical="center"/>
    </xf>
    <xf numFmtId="165" fontId="3" fillId="0" borderId="0" xfId="2" applyNumberFormat="1" applyFont="1" applyFill="1" applyAlignment="1"/>
    <xf numFmtId="168" fontId="3" fillId="0" borderId="0" xfId="2" applyNumberFormat="1" applyFont="1" applyFill="1" applyAlignment="1"/>
    <xf numFmtId="164" fontId="3" fillId="0" borderId="7" xfId="2" applyFont="1" applyFill="1" applyBorder="1" applyAlignment="1">
      <alignment horizontal="left" vertical="center"/>
    </xf>
    <xf numFmtId="167" fontId="3" fillId="0" borderId="0" xfId="2" applyNumberFormat="1" applyFont="1" applyFill="1" applyAlignment="1">
      <alignment horizontal="center" vertical="center"/>
    </xf>
    <xf numFmtId="164" fontId="6" fillId="3" borderId="2" xfId="2" applyFont="1" applyFill="1" applyBorder="1" applyAlignment="1">
      <alignment horizontal="center" vertical="center"/>
    </xf>
    <xf numFmtId="168" fontId="3" fillId="0" borderId="0" xfId="2" applyNumberFormat="1" applyFont="1" applyFill="1" applyAlignment="1">
      <alignment horizontal="center" vertical="center"/>
    </xf>
    <xf numFmtId="165" fontId="3" fillId="0" borderId="0" xfId="2" applyNumberFormat="1" applyFont="1" applyFill="1" applyAlignment="1">
      <alignment horizontal="center" vertical="center"/>
    </xf>
    <xf numFmtId="165" fontId="3" fillId="0" borderId="0" xfId="2" applyNumberFormat="1" applyFont="1" applyFill="1" applyAlignment="1">
      <alignment horizontal="center"/>
    </xf>
    <xf numFmtId="164" fontId="3" fillId="0" borderId="0" xfId="2" applyFont="1" applyFill="1" applyBorder="1" applyAlignment="1">
      <alignment horizontal="center" vertical="center"/>
    </xf>
    <xf numFmtId="164" fontId="7" fillId="0" borderId="0" xfId="2" applyFont="1" applyFill="1" applyBorder="1" applyAlignment="1">
      <alignment horizontal="center" vertical="center"/>
    </xf>
    <xf numFmtId="168" fontId="3" fillId="0" borderId="0" xfId="2" applyNumberFormat="1" applyFont="1" applyFill="1" applyBorder="1" applyAlignment="1">
      <alignment horizontal="center" vertical="center"/>
    </xf>
    <xf numFmtId="168" fontId="3" fillId="0" borderId="5" xfId="2" applyNumberFormat="1" applyFont="1" applyFill="1" applyBorder="1" applyAlignment="1">
      <alignment horizontal="center" vertical="center"/>
    </xf>
    <xf numFmtId="164" fontId="3" fillId="0" borderId="0" xfId="2" applyFont="1" applyFill="1" applyBorder="1" applyAlignment="1">
      <alignment horizontal="center" vertical="center"/>
    </xf>
    <xf numFmtId="168" fontId="3" fillId="0" borderId="0" xfId="2" applyNumberFormat="1" applyFont="1" applyFill="1" applyBorder="1" applyAlignment="1">
      <alignment horizontal="center" vertical="center"/>
    </xf>
    <xf numFmtId="164" fontId="7" fillId="0" borderId="0" xfId="2" applyFont="1" applyFill="1" applyBorder="1" applyAlignment="1">
      <alignment horizontal="center" vertical="center"/>
    </xf>
    <xf numFmtId="164" fontId="6" fillId="0" borderId="0" xfId="2" applyFont="1" applyFill="1" applyBorder="1" applyAlignment="1">
      <alignment horizontal="center" vertical="center"/>
    </xf>
    <xf numFmtId="164" fontId="6" fillId="3" borderId="1" xfId="2" applyFont="1" applyFill="1" applyBorder="1" applyAlignment="1">
      <alignment horizontal="center" vertical="center"/>
    </xf>
    <xf numFmtId="168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 vertical="center"/>
    </xf>
    <xf numFmtId="167" fontId="3" fillId="0" borderId="0" xfId="2" applyNumberFormat="1" applyFont="1" applyFill="1" applyBorder="1" applyAlignment="1">
      <alignment horizontal="center" vertical="center"/>
    </xf>
    <xf numFmtId="166" fontId="3" fillId="0" borderId="0" xfId="2" applyNumberFormat="1" applyFont="1" applyFill="1" applyBorder="1" applyAlignment="1">
      <alignment horizontal="center" vertical="center"/>
    </xf>
    <xf numFmtId="165" fontId="3" fillId="0" borderId="5" xfId="2" applyNumberFormat="1" applyFont="1" applyFill="1" applyBorder="1" applyAlignment="1">
      <alignment horizontal="center" vertical="center"/>
    </xf>
    <xf numFmtId="167" fontId="3" fillId="0" borderId="5" xfId="2" applyNumberFormat="1" applyFont="1" applyFill="1" applyBorder="1" applyAlignment="1">
      <alignment horizontal="center" vertical="center"/>
    </xf>
    <xf numFmtId="164" fontId="7" fillId="0" borderId="0" xfId="2" applyFont="1" applyFill="1" applyBorder="1" applyAlignment="1">
      <alignment vertical="center"/>
    </xf>
    <xf numFmtId="168" fontId="3" fillId="0" borderId="0" xfId="2" applyNumberFormat="1" applyFont="1" applyFill="1" applyBorder="1" applyAlignment="1">
      <alignment vertical="center"/>
    </xf>
    <xf numFmtId="164" fontId="6" fillId="0" borderId="0" xfId="2" applyFont="1" applyFill="1" applyBorder="1" applyAlignment="1">
      <alignment vertical="center"/>
    </xf>
    <xf numFmtId="164" fontId="3" fillId="0" borderId="0" xfId="2" applyFont="1" applyFill="1" applyBorder="1" applyAlignment="1">
      <alignment vertical="center"/>
    </xf>
    <xf numFmtId="165" fontId="3" fillId="0" borderId="5" xfId="2" applyNumberFormat="1" applyFont="1" applyFill="1" applyBorder="1" applyAlignment="1">
      <alignment vertical="center"/>
    </xf>
    <xf numFmtId="165" fontId="3" fillId="0" borderId="0" xfId="2" applyNumberFormat="1" applyFont="1" applyFill="1" applyBorder="1" applyAlignment="1">
      <alignment vertical="center"/>
    </xf>
    <xf numFmtId="167" fontId="3" fillId="0" borderId="5" xfId="2" applyNumberFormat="1" applyFont="1" applyFill="1" applyBorder="1" applyAlignment="1">
      <alignment vertical="center"/>
    </xf>
    <xf numFmtId="167" fontId="3" fillId="0" borderId="0" xfId="2" applyNumberFormat="1" applyFont="1" applyFill="1" applyBorder="1" applyAlignment="1">
      <alignment vertical="center"/>
    </xf>
    <xf numFmtId="166" fontId="3" fillId="0" borderId="5" xfId="2" applyNumberFormat="1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5" borderId="12" xfId="0" applyFont="1" applyFill="1" applyBorder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5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167" fontId="0" fillId="0" borderId="15" xfId="0" applyNumberFormat="1" applyFill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6" fontId="0" fillId="0" borderId="15" xfId="0" applyNumberForma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67" fontId="0" fillId="4" borderId="15" xfId="0" applyNumberFormat="1" applyFill="1" applyBorder="1" applyAlignment="1">
      <alignment horizontal="center" vertical="center"/>
    </xf>
    <xf numFmtId="166" fontId="0" fillId="4" borderId="15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167" fontId="11" fillId="4" borderId="15" xfId="0" applyNumberFormat="1" applyFont="1" applyFill="1" applyBorder="1" applyAlignment="1">
      <alignment horizontal="center" vertical="center"/>
    </xf>
    <xf numFmtId="2" fontId="11" fillId="4" borderId="15" xfId="0" applyNumberFormat="1" applyFont="1" applyFill="1" applyBorder="1" applyAlignment="1">
      <alignment horizontal="center" vertical="center"/>
    </xf>
    <xf numFmtId="2" fontId="10" fillId="4" borderId="15" xfId="0" applyNumberFormat="1" applyFont="1" applyFill="1" applyBorder="1" applyAlignment="1">
      <alignment horizontal="center" vertical="center"/>
    </xf>
    <xf numFmtId="167" fontId="10" fillId="4" borderId="15" xfId="0" applyNumberFormat="1" applyFont="1" applyFill="1" applyBorder="1" applyAlignment="1">
      <alignment horizontal="center" vertical="center"/>
    </xf>
    <xf numFmtId="166" fontId="10" fillId="4" borderId="15" xfId="0" applyNumberFormat="1" applyFont="1" applyFill="1" applyBorder="1" applyAlignment="1">
      <alignment horizontal="center" vertical="center"/>
    </xf>
    <xf numFmtId="1" fontId="0" fillId="4" borderId="15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9" fillId="4" borderId="15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167" fontId="0" fillId="9" borderId="15" xfId="0" applyNumberFormat="1" applyFill="1" applyBorder="1" applyAlignment="1">
      <alignment horizontal="center" vertical="center"/>
    </xf>
    <xf numFmtId="166" fontId="0" fillId="9" borderId="15" xfId="0" applyNumberForma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13" fillId="10" borderId="13" xfId="8" applyBorder="1" applyAlignment="1">
      <alignment horizontal="center" vertical="center"/>
    </xf>
    <xf numFmtId="0" fontId="13" fillId="10" borderId="15" xfId="8" applyBorder="1" applyAlignment="1">
      <alignment horizontal="center" vertical="center"/>
    </xf>
    <xf numFmtId="0" fontId="13" fillId="10" borderId="13" xfId="8" applyBorder="1" applyAlignment="1">
      <alignment vertical="center"/>
    </xf>
    <xf numFmtId="0" fontId="0" fillId="9" borderId="0" xfId="0" applyFill="1" applyAlignment="1">
      <alignment horizontal="center" vertical="center"/>
    </xf>
    <xf numFmtId="164" fontId="1" fillId="12" borderId="3" xfId="10" applyNumberFormat="1" applyBorder="1" applyAlignment="1">
      <alignment horizontal="center" vertical="center"/>
    </xf>
    <xf numFmtId="164" fontId="1" fillId="12" borderId="1" xfId="10" applyNumberFormat="1" applyBorder="1" applyAlignment="1">
      <alignment horizontal="center" vertical="center"/>
    </xf>
    <xf numFmtId="164" fontId="1" fillId="12" borderId="2" xfId="10" applyNumberFormat="1" applyBorder="1" applyAlignment="1">
      <alignment horizontal="center" vertical="center"/>
    </xf>
    <xf numFmtId="164" fontId="1" fillId="12" borderId="1" xfId="10" applyNumberFormat="1" applyBorder="1" applyAlignment="1">
      <alignment horizontal="left" vertical="center"/>
    </xf>
    <xf numFmtId="165" fontId="1" fillId="12" borderId="1" xfId="10" applyNumberFormat="1" applyBorder="1" applyAlignment="1">
      <alignment horizontal="center" vertical="center"/>
    </xf>
    <xf numFmtId="167" fontId="1" fillId="12" borderId="1" xfId="10" applyNumberFormat="1" applyBorder="1" applyAlignment="1">
      <alignment horizontal="center" vertical="center"/>
    </xf>
    <xf numFmtId="168" fontId="1" fillId="12" borderId="1" xfId="10" applyNumberFormat="1" applyBorder="1" applyAlignment="1">
      <alignment horizontal="center" vertical="center"/>
    </xf>
    <xf numFmtId="166" fontId="1" fillId="12" borderId="1" xfId="10" applyNumberFormat="1" applyBorder="1" applyAlignment="1">
      <alignment horizontal="center" vertical="center"/>
    </xf>
    <xf numFmtId="2" fontId="1" fillId="12" borderId="1" xfId="10" applyNumberFormat="1" applyBorder="1" applyAlignment="1">
      <alignment horizontal="center" vertical="center"/>
    </xf>
    <xf numFmtId="164" fontId="14" fillId="11" borderId="22" xfId="9" applyNumberFormat="1" applyAlignment="1">
      <alignment horizontal="center" vertical="center"/>
    </xf>
    <xf numFmtId="168" fontId="14" fillId="11" borderId="22" xfId="9" applyNumberFormat="1" applyAlignment="1">
      <alignment horizontal="center" vertical="center"/>
    </xf>
    <xf numFmtId="2" fontId="3" fillId="9" borderId="1" xfId="2" applyNumberFormat="1" applyFont="1" applyFill="1" applyBorder="1" applyAlignment="1">
      <alignment horizontal="center" vertical="center"/>
    </xf>
    <xf numFmtId="164" fontId="14" fillId="11" borderId="22" xfId="9" applyNumberFormat="1" applyAlignment="1">
      <alignment horizontal="center" vertical="center"/>
    </xf>
    <xf numFmtId="164" fontId="1" fillId="12" borderId="3" xfId="10" applyNumberFormat="1" applyBorder="1" applyAlignment="1">
      <alignment horizontal="center" vertical="center"/>
    </xf>
    <xf numFmtId="167" fontId="1" fillId="12" borderId="1" xfId="10" applyNumberFormat="1" applyBorder="1" applyAlignment="1">
      <alignment horizontal="center" vertical="center"/>
    </xf>
    <xf numFmtId="165" fontId="1" fillId="12" borderId="1" xfId="10" applyNumberFormat="1" applyBorder="1" applyAlignment="1">
      <alignment horizontal="center" vertical="center"/>
    </xf>
    <xf numFmtId="164" fontId="1" fillId="12" borderId="1" xfId="10" applyNumberFormat="1" applyBorder="1" applyAlignment="1">
      <alignment horizontal="center" vertical="center"/>
    </xf>
    <xf numFmtId="166" fontId="1" fillId="12" borderId="1" xfId="10" applyNumberFormat="1" applyBorder="1" applyAlignment="1">
      <alignment horizontal="center" vertical="center"/>
    </xf>
    <xf numFmtId="0" fontId="14" fillId="11" borderId="22" xfId="9" applyAlignment="1">
      <alignment horizontal="center" vertical="center"/>
    </xf>
    <xf numFmtId="168" fontId="1" fillId="12" borderId="1" xfId="10" applyNumberFormat="1" applyBorder="1" applyAlignment="1">
      <alignment horizontal="center" vertical="center"/>
    </xf>
    <xf numFmtId="164" fontId="1" fillId="12" borderId="22" xfId="10" applyNumberFormat="1" applyBorder="1" applyAlignment="1">
      <alignment horizontal="center" vertical="center"/>
    </xf>
    <xf numFmtId="0" fontId="14" fillId="11" borderId="22" xfId="9"/>
    <xf numFmtId="0" fontId="14" fillId="11" borderId="22" xfId="9" applyAlignment="1">
      <alignment horizontal="center" vertical="center" wrapText="1"/>
    </xf>
    <xf numFmtId="164" fontId="14" fillId="11" borderId="22" xfId="9" applyNumberFormat="1" applyAlignment="1">
      <alignment horizontal="center" vertical="center"/>
    </xf>
    <xf numFmtId="165" fontId="1" fillId="12" borderId="3" xfId="10" applyNumberFormat="1" applyBorder="1" applyAlignment="1">
      <alignment horizontal="center" vertical="center"/>
    </xf>
    <xf numFmtId="165" fontId="1" fillId="12" borderId="10" xfId="10" applyNumberFormat="1" applyBorder="1" applyAlignment="1">
      <alignment horizontal="center" vertical="center"/>
    </xf>
    <xf numFmtId="165" fontId="1" fillId="12" borderId="11" xfId="10" applyNumberFormat="1" applyBorder="1" applyAlignment="1">
      <alignment horizontal="center" vertical="center"/>
    </xf>
    <xf numFmtId="164" fontId="1" fillId="12" borderId="3" xfId="10" applyNumberFormat="1" applyBorder="1" applyAlignment="1">
      <alignment horizontal="center" vertical="center"/>
    </xf>
    <xf numFmtId="164" fontId="1" fillId="12" borderId="10" xfId="10" applyNumberFormat="1" applyBorder="1" applyAlignment="1">
      <alignment horizontal="center" vertical="center"/>
    </xf>
    <xf numFmtId="164" fontId="1" fillId="12" borderId="11" xfId="10" applyNumberFormat="1" applyBorder="1" applyAlignment="1">
      <alignment horizontal="center" vertical="center"/>
    </xf>
    <xf numFmtId="2" fontId="1" fillId="12" borderId="1" xfId="10" applyNumberFormat="1" applyBorder="1" applyAlignment="1">
      <alignment horizontal="center" vertical="center"/>
    </xf>
    <xf numFmtId="0" fontId="0" fillId="0" borderId="5" xfId="0" applyFill="1" applyBorder="1"/>
    <xf numFmtId="0" fontId="0" fillId="0" borderId="0" xfId="0" applyFill="1"/>
    <xf numFmtId="167" fontId="1" fillId="12" borderId="1" xfId="10" applyNumberFormat="1" applyBorder="1" applyAlignment="1">
      <alignment horizontal="center" vertical="center"/>
    </xf>
    <xf numFmtId="167" fontId="1" fillId="12" borderId="3" xfId="10" applyNumberFormat="1" applyBorder="1" applyAlignment="1">
      <alignment horizontal="center" vertical="center"/>
    </xf>
    <xf numFmtId="167" fontId="1" fillId="12" borderId="10" xfId="10" applyNumberFormat="1" applyBorder="1" applyAlignment="1">
      <alignment horizontal="center" vertical="center"/>
    </xf>
    <xf numFmtId="167" fontId="1" fillId="12" borderId="11" xfId="10" applyNumberFormat="1" applyBorder="1" applyAlignment="1">
      <alignment horizontal="center" vertical="center"/>
    </xf>
    <xf numFmtId="165" fontId="1" fillId="12" borderId="1" xfId="10" applyNumberFormat="1" applyBorder="1" applyAlignment="1">
      <alignment horizontal="center" vertical="center"/>
    </xf>
    <xf numFmtId="164" fontId="1" fillId="12" borderId="1" xfId="10" applyNumberFormat="1" applyBorder="1" applyAlignment="1">
      <alignment horizontal="center" vertical="center"/>
    </xf>
    <xf numFmtId="1" fontId="1" fillId="12" borderId="1" xfId="10" applyNumberFormat="1" applyBorder="1" applyAlignment="1">
      <alignment horizontal="center" vertical="center"/>
    </xf>
    <xf numFmtId="165" fontId="14" fillId="11" borderId="22" xfId="9" applyNumberFormat="1" applyAlignment="1">
      <alignment horizontal="center" vertical="center"/>
    </xf>
    <xf numFmtId="0" fontId="1" fillId="12" borderId="1" xfId="10" applyBorder="1"/>
    <xf numFmtId="0" fontId="0" fillId="0" borderId="7" xfId="0" applyFill="1" applyBorder="1"/>
    <xf numFmtId="166" fontId="1" fillId="12" borderId="1" xfId="10" applyNumberFormat="1" applyBorder="1" applyAlignment="1">
      <alignment horizontal="center" vertical="center"/>
    </xf>
    <xf numFmtId="0" fontId="0" fillId="0" borderId="8" xfId="0" applyFill="1" applyBorder="1"/>
    <xf numFmtId="1" fontId="1" fillId="12" borderId="3" xfId="10" applyNumberFormat="1" applyBorder="1" applyAlignment="1">
      <alignment horizontal="center" vertical="center"/>
    </xf>
    <xf numFmtId="1" fontId="1" fillId="12" borderId="10" xfId="10" applyNumberFormat="1" applyBorder="1" applyAlignment="1">
      <alignment horizontal="center" vertical="center"/>
    </xf>
    <xf numFmtId="1" fontId="1" fillId="12" borderId="11" xfId="10" applyNumberFormat="1" applyBorder="1" applyAlignment="1">
      <alignment horizontal="center" vertical="center"/>
    </xf>
    <xf numFmtId="0" fontId="14" fillId="11" borderId="22" xfId="9" applyAlignment="1">
      <alignment horizontal="center" vertical="center"/>
    </xf>
    <xf numFmtId="164" fontId="6" fillId="3" borderId="2" xfId="2" applyFont="1" applyFill="1" applyBorder="1" applyAlignment="1">
      <alignment horizontal="center" vertical="center"/>
    </xf>
    <xf numFmtId="164" fontId="6" fillId="3" borderId="4" xfId="2" applyFont="1" applyFill="1" applyBorder="1" applyAlignment="1">
      <alignment horizontal="center" vertical="center"/>
    </xf>
    <xf numFmtId="164" fontId="6" fillId="3" borderId="9" xfId="2" applyFont="1" applyFill="1" applyBorder="1" applyAlignment="1">
      <alignment horizontal="center" vertical="center"/>
    </xf>
    <xf numFmtId="166" fontId="1" fillId="12" borderId="3" xfId="10" applyNumberFormat="1" applyBorder="1" applyAlignment="1">
      <alignment horizontal="center" vertical="center"/>
    </xf>
    <xf numFmtId="166" fontId="1" fillId="12" borderId="10" xfId="10" applyNumberFormat="1" applyBorder="1" applyAlignment="1">
      <alignment horizontal="center" vertical="center"/>
    </xf>
    <xf numFmtId="166" fontId="1" fillId="12" borderId="11" xfId="10" applyNumberFormat="1" applyBorder="1" applyAlignment="1">
      <alignment horizontal="center" vertical="center"/>
    </xf>
    <xf numFmtId="164" fontId="3" fillId="0" borderId="0" xfId="2" applyFont="1" applyFill="1" applyBorder="1" applyAlignment="1">
      <alignment horizontal="center"/>
    </xf>
    <xf numFmtId="164" fontId="6" fillId="0" borderId="0" xfId="2" applyFont="1" applyFill="1" applyBorder="1" applyAlignment="1">
      <alignment horizontal="center" vertical="center"/>
    </xf>
    <xf numFmtId="168" fontId="1" fillId="12" borderId="3" xfId="10" applyNumberFormat="1" applyBorder="1" applyAlignment="1">
      <alignment horizontal="center" vertical="center"/>
    </xf>
    <xf numFmtId="168" fontId="1" fillId="12" borderId="10" xfId="10" applyNumberFormat="1" applyBorder="1" applyAlignment="1">
      <alignment horizontal="center" vertical="center"/>
    </xf>
    <xf numFmtId="168" fontId="1" fillId="12" borderId="11" xfId="10" applyNumberFormat="1" applyBorder="1" applyAlignment="1">
      <alignment horizontal="center" vertical="center"/>
    </xf>
    <xf numFmtId="168" fontId="1" fillId="12" borderId="1" xfId="10" applyNumberFormat="1" applyBorder="1" applyAlignment="1">
      <alignment horizontal="center" vertical="center"/>
    </xf>
    <xf numFmtId="164" fontId="6" fillId="3" borderId="1" xfId="2" applyFont="1" applyFill="1" applyBorder="1" applyAlignment="1">
      <alignment horizontal="center" vertical="center"/>
    </xf>
    <xf numFmtId="167" fontId="1" fillId="12" borderId="3" xfId="10" applyNumberFormat="1" applyBorder="1" applyAlignment="1">
      <alignment horizontal="center"/>
    </xf>
    <xf numFmtId="0" fontId="1" fillId="12" borderId="10" xfId="10" applyBorder="1" applyAlignment="1">
      <alignment horizontal="center"/>
    </xf>
    <xf numFmtId="0" fontId="1" fillId="12" borderId="11" xfId="10" applyBorder="1" applyAlignment="1">
      <alignment horizontal="center"/>
    </xf>
    <xf numFmtId="0" fontId="1" fillId="12" borderId="22" xfId="10" applyBorder="1"/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</cellXfs>
  <cellStyles count="11">
    <cellStyle name="60% - Accent4" xfId="10" builtinId="44"/>
    <cellStyle name="Accent4" xfId="8" builtinId="41"/>
    <cellStyle name="Calculation" xfId="9" builtinId="22"/>
    <cellStyle name="ConditionalStyle_1" xfId="1" xr:uid="{00000000-0005-0000-0000-000000000000}"/>
    <cellStyle name="Excel Built-in Normal" xfId="2" xr:uid="{00000000-0005-0000-0000-000001000000}"/>
    <cellStyle name="Excel Built-in Normal 1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Green Split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'C1'!$Z$11:$Z$31</c:f>
              <c:numCache>
                <c:formatCode>General</c:formatCode>
                <c:ptCount val="21"/>
                <c:pt idx="0">
                  <c:v>0.40740740740740738</c:v>
                </c:pt>
                <c:pt idx="1">
                  <c:v>0.43396226415094341</c:v>
                </c:pt>
                <c:pt idx="2">
                  <c:v>0.46153846153846156</c:v>
                </c:pt>
                <c:pt idx="3">
                  <c:v>0.49019607843137253</c:v>
                </c:pt>
                <c:pt idx="4">
                  <c:v>0.52</c:v>
                </c:pt>
                <c:pt idx="5">
                  <c:v>0.55102040816326525</c:v>
                </c:pt>
                <c:pt idx="6">
                  <c:v>0.58333333333333337</c:v>
                </c:pt>
                <c:pt idx="7">
                  <c:v>0.61702127659574468</c:v>
                </c:pt>
                <c:pt idx="8">
                  <c:v>0.65217391304347827</c:v>
                </c:pt>
                <c:pt idx="9">
                  <c:v>0.68888888888888888</c:v>
                </c:pt>
                <c:pt idx="10">
                  <c:v>0.72727272727272729</c:v>
                </c:pt>
                <c:pt idx="11">
                  <c:v>0.76744186046511631</c:v>
                </c:pt>
                <c:pt idx="12">
                  <c:v>0.80952380952380953</c:v>
                </c:pt>
                <c:pt idx="13">
                  <c:v>0.85365853658536583</c:v>
                </c:pt>
                <c:pt idx="14">
                  <c:v>0.9</c:v>
                </c:pt>
                <c:pt idx="15">
                  <c:v>0.94871794871794868</c:v>
                </c:pt>
                <c:pt idx="16">
                  <c:v>1</c:v>
                </c:pt>
                <c:pt idx="17">
                  <c:v>1.0540540540540539</c:v>
                </c:pt>
                <c:pt idx="18">
                  <c:v>1.1111111111111112</c:v>
                </c:pt>
                <c:pt idx="19">
                  <c:v>1.1714285714285715</c:v>
                </c:pt>
                <c:pt idx="20">
                  <c:v>1.2352941176470589</c:v>
                </c:pt>
              </c:numCache>
            </c:numRef>
          </c:xVal>
          <c:yVal>
            <c:numRef>
              <c:f>'C1'!$Y$11:$Y$31</c:f>
              <c:numCache>
                <c:formatCode>General</c:formatCode>
                <c:ptCount val="21"/>
                <c:pt idx="0">
                  <c:v>17.179080913797705</c:v>
                </c:pt>
                <c:pt idx="1">
                  <c:v>16.921212927248266</c:v>
                </c:pt>
                <c:pt idx="2">
                  <c:v>16.702516259870819</c:v>
                </c:pt>
                <c:pt idx="3">
                  <c:v>16.517817664150019</c:v>
                </c:pt>
                <c:pt idx="4">
                  <c:v>16.363260555115765</c:v>
                </c:pt>
                <c:pt idx="5">
                  <c:v>16.235930644769507</c:v>
                </c:pt>
                <c:pt idx="6">
                  <c:v>16.133602268497352</c:v>
                </c:pt>
                <c:pt idx="7">
                  <c:v>16.054563104429647</c:v>
                </c:pt>
                <c:pt idx="8">
                  <c:v>15.997491059832717</c:v>
                </c:pt>
                <c:pt idx="9">
                  <c:v>15.961366674538688</c:v>
                </c:pt>
                <c:pt idx="10">
                  <c:v>15.945410252253815</c:v>
                </c:pt>
                <c:pt idx="11">
                  <c:v>15.949036610017936</c:v>
                </c:pt>
                <c:pt idx="12">
                  <c:v>15.971822704492137</c:v>
                </c:pt>
                <c:pt idx="13">
                  <c:v>16.013484958924582</c:v>
                </c:pt>
                <c:pt idx="14">
                  <c:v>16.073864181164559</c:v>
                </c:pt>
                <c:pt idx="15">
                  <c:v>16.152916719333554</c:v>
                </c:pt>
                <c:pt idx="16">
                  <c:v>16.250711068864067</c:v>
                </c:pt>
                <c:pt idx="17">
                  <c:v>16.367429605178181</c:v>
                </c:pt>
                <c:pt idx="18">
                  <c:v>16.503375532081236</c:v>
                </c:pt>
                <c:pt idx="19">
                  <c:v>16.658985560147354</c:v>
                </c:pt>
                <c:pt idx="20">
                  <c:v>16.834849316386823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AC-4C40-8F3F-7543735CE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251120"/>
        <c:axId val="459250136"/>
      </c:scatterChart>
      <c:valAx>
        <c:axId val="459251120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G1/G2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50136"/>
        <c:crosses val="autoZero"/>
        <c:crossBetween val="midCat"/>
      </c:valAx>
      <c:valAx>
        <c:axId val="459250136"/>
        <c:scaling>
          <c:orientation val="minMax"/>
          <c:min val="1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5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Delay as a function of cycle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'G1'!$Z$8:$Z$22</c:f>
              <c:numCache>
                <c:formatCode>General</c:formatCode>
                <c:ptCount val="15"/>
                <c:pt idx="0">
                  <c:v>25.333333333333332</c:v>
                </c:pt>
                <c:pt idx="1">
                  <c:v>27.066666666666666</c:v>
                </c:pt>
                <c:pt idx="2">
                  <c:v>28.799999999999997</c:v>
                </c:pt>
                <c:pt idx="3">
                  <c:v>30.533333333333331</c:v>
                </c:pt>
                <c:pt idx="4">
                  <c:v>32.266666666666666</c:v>
                </c:pt>
                <c:pt idx="5">
                  <c:v>34</c:v>
                </c:pt>
                <c:pt idx="6">
                  <c:v>35.733333333333334</c:v>
                </c:pt>
                <c:pt idx="7">
                  <c:v>37.466666666666669</c:v>
                </c:pt>
                <c:pt idx="8">
                  <c:v>39.200000000000003</c:v>
                </c:pt>
                <c:pt idx="9">
                  <c:v>40.93333333333333</c:v>
                </c:pt>
                <c:pt idx="10">
                  <c:v>42.666666666666664</c:v>
                </c:pt>
                <c:pt idx="11">
                  <c:v>44.4</c:v>
                </c:pt>
                <c:pt idx="12">
                  <c:v>46.133333333333333</c:v>
                </c:pt>
                <c:pt idx="13">
                  <c:v>47.866666666666667</c:v>
                </c:pt>
                <c:pt idx="14">
                  <c:v>49.599999999999994</c:v>
                </c:pt>
              </c:numCache>
            </c:numRef>
          </c:xVal>
          <c:yVal>
            <c:numRef>
              <c:f>'G1'!$Y$8:$Y$22</c:f>
              <c:numCache>
                <c:formatCode>General</c:formatCode>
                <c:ptCount val="15"/>
                <c:pt idx="0">
                  <c:v>9.3732119865753596</c:v>
                </c:pt>
                <c:pt idx="1">
                  <c:v>9.3193254745333221</c:v>
                </c:pt>
                <c:pt idx="2">
                  <c:v>9.3345354289951921</c:v>
                </c:pt>
                <c:pt idx="3">
                  <c:v>9.3970168708351878</c:v>
                </c:pt>
                <c:pt idx="4">
                  <c:v>9.4932728352608056</c:v>
                </c:pt>
                <c:pt idx="5">
                  <c:v>9.6145132905027779</c:v>
                </c:pt>
                <c:pt idx="6">
                  <c:v>9.7547684339355545</c:v>
                </c:pt>
                <c:pt idx="7">
                  <c:v>9.9098408371944373</c:v>
                </c:pt>
                <c:pt idx="8">
                  <c:v>10.076692086536552</c:v>
                </c:pt>
                <c:pt idx="9">
                  <c:v>10.253067597820383</c:v>
                </c:pt>
                <c:pt idx="10">
                  <c:v>10.437258367808289</c:v>
                </c:pt>
                <c:pt idx="11">
                  <c:v>10.627944728312254</c:v>
                </c:pt>
                <c:pt idx="12">
                  <c:v>10.824090966086381</c:v>
                </c:pt>
                <c:pt idx="13">
                  <c:v>11.02487247904687</c:v>
                </c:pt>
                <c:pt idx="14">
                  <c:v>11.229624315412289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B3-4471-8CC4-B19BC6454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206360"/>
        <c:axId val="469210296"/>
      </c:scatterChart>
      <c:valAx>
        <c:axId val="46920636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10296"/>
        <c:crosses val="autoZero"/>
        <c:crossBetween val="midCat"/>
      </c:valAx>
      <c:valAx>
        <c:axId val="469210296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0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The delay in each optimization method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GRAPHS!$A$1:$A$5</c:f>
              <c:strCache>
                <c:ptCount val="5"/>
                <c:pt idx="0">
                  <c:v>Current situation </c:v>
                </c:pt>
                <c:pt idx="1">
                  <c:v>C min</c:v>
                </c:pt>
                <c:pt idx="2">
                  <c:v>C opt.</c:v>
                </c:pt>
                <c:pt idx="3">
                  <c:v>C fixed</c:v>
                </c:pt>
                <c:pt idx="4">
                  <c:v>G1/G2 fixed</c:v>
                </c:pt>
              </c:strCache>
            </c:strRef>
          </c:cat>
          <c:val>
            <c:numRef>
              <c:f>GRAPHS!$B$1:$B$5</c:f>
              <c:numCache>
                <c:formatCode>General</c:formatCode>
                <c:ptCount val="5"/>
                <c:pt idx="0">
                  <c:v>27.48</c:v>
                </c:pt>
                <c:pt idx="1">
                  <c:v>50.89</c:v>
                </c:pt>
                <c:pt idx="2">
                  <c:v>9.89</c:v>
                </c:pt>
                <c:pt idx="3">
                  <c:v>15.945</c:v>
                </c:pt>
                <c:pt idx="4">
                  <c:v>9.3193000000000001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A-4601-85A2-4674DFA3B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464944"/>
        <c:axId val="489463960"/>
      </c:barChart>
      <c:catAx>
        <c:axId val="48946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63960"/>
        <c:crosses val="autoZero"/>
        <c:auto val="1"/>
        <c:lblAlgn val="ctr"/>
        <c:lblOffset val="100"/>
        <c:noMultiLvlLbl val="0"/>
      </c:catAx>
      <c:valAx>
        <c:axId val="48946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6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comparison between the delay in the curret situation and the delay in the optimum optimized situation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GRAPHS!$B$24</c:f>
              <c:strCache>
                <c:ptCount val="1"/>
                <c:pt idx="0">
                  <c:v>Current situation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GRAPHS!$A$25:$A$28</c:f>
              <c:strCache>
                <c:ptCount val="4"/>
                <c:pt idx="0">
                  <c:v>NB</c:v>
                </c:pt>
                <c:pt idx="1">
                  <c:v>SB</c:v>
                </c:pt>
                <c:pt idx="2">
                  <c:v>WB</c:v>
                </c:pt>
                <c:pt idx="3">
                  <c:v>EB</c:v>
                </c:pt>
              </c:strCache>
            </c:strRef>
          </c:cat>
          <c:val>
            <c:numRef>
              <c:f>GRAPHS!$B$25:$B$28</c:f>
              <c:numCache>
                <c:formatCode>General</c:formatCode>
                <c:ptCount val="4"/>
                <c:pt idx="0">
                  <c:v>40.89</c:v>
                </c:pt>
                <c:pt idx="1">
                  <c:v>33.549999999999997</c:v>
                </c:pt>
                <c:pt idx="2">
                  <c:v>17.37</c:v>
                </c:pt>
                <c:pt idx="3">
                  <c:v>17.149999999999999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B-4007-8E64-F22D39538731}"/>
            </c:ext>
          </c:extLst>
        </c:ser>
        <c:ser>
          <c:idx val="1"/>
          <c:order val="1"/>
          <c:tx>
            <c:strRef>
              <c:f>GRAPHS!$C$24</c:f>
              <c:strCache>
                <c:ptCount val="1"/>
                <c:pt idx="0">
                  <c:v>optimum optimized method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GRAPHS!$A$25:$A$28</c:f>
              <c:strCache>
                <c:ptCount val="4"/>
                <c:pt idx="0">
                  <c:v>NB</c:v>
                </c:pt>
                <c:pt idx="1">
                  <c:v>SB</c:v>
                </c:pt>
                <c:pt idx="2">
                  <c:v>WB</c:v>
                </c:pt>
                <c:pt idx="3">
                  <c:v>EB</c:v>
                </c:pt>
              </c:strCache>
            </c:strRef>
          </c:cat>
          <c:val>
            <c:numRef>
              <c:f>GRAPHS!$C$25:$C$28</c:f>
              <c:numCache>
                <c:formatCode>General</c:formatCode>
                <c:ptCount val="4"/>
                <c:pt idx="0">
                  <c:v>8.2899999999999991</c:v>
                </c:pt>
                <c:pt idx="1">
                  <c:v>7.1440000000000001</c:v>
                </c:pt>
                <c:pt idx="2">
                  <c:v>11.45</c:v>
                </c:pt>
                <c:pt idx="3">
                  <c:v>11.065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B-4007-8E64-F22D3953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329536"/>
        <c:axId val="397333144"/>
      </c:barChart>
      <c:catAx>
        <c:axId val="39732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33144"/>
        <c:crosses val="autoZero"/>
        <c:auto val="1"/>
        <c:lblAlgn val="ctr"/>
        <c:lblOffset val="100"/>
        <c:noMultiLvlLbl val="0"/>
      </c:catAx>
      <c:valAx>
        <c:axId val="39733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2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24</xdr:col>
      <xdr:colOff>678656</xdr:colOff>
      <xdr:row>33</xdr:row>
      <xdr:rowOff>3571</xdr:rowOff>
    </xdr:from>
    <xdr:to>
      <xdr:col>31</xdr:col>
      <xdr:colOff>416718</xdr:colOff>
      <xdr:row>47</xdr:row>
      <xdr:rowOff>79771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66C55-8DD1-4F47-9E76-70AC17D8E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24</xdr:col>
      <xdr:colOff>661646</xdr:colOff>
      <xdr:row>24</xdr:row>
      <xdr:rowOff>26533</xdr:rowOff>
    </xdr:from>
    <xdr:to>
      <xdr:col>31</xdr:col>
      <xdr:colOff>460941</xdr:colOff>
      <xdr:row>39</xdr:row>
      <xdr:rowOff>116341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56ED7-2024-475C-8A6E-4465FF309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347662</xdr:colOff>
      <xdr:row>4</xdr:row>
      <xdr:rowOff>180975</xdr:rowOff>
    </xdr:from>
    <xdr:to>
      <xdr:col>10</xdr:col>
      <xdr:colOff>119062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FE65A-059F-45BC-AF0F-25D9D4612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585787</xdr:colOff>
      <xdr:row>23</xdr:row>
      <xdr:rowOff>371475</xdr:rowOff>
    </xdr:from>
    <xdr:to>
      <xdr:col>10</xdr:col>
      <xdr:colOff>161925</xdr:colOff>
      <xdr:row>37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E9FF1B-3D22-4315-9BFF-FF6F8B9BD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MJ172"/>
  <sheetViews>
    <sheetView topLeftCell="A64" zoomScale="80" zoomScaleNormal="80" workbookViewId="0">
      <selection activeCell="A83" sqref="A83:B83"/>
    </sheetView>
  </sheetViews>
  <sheetFormatPr defaultRowHeight="15" x14ac:dyDescent="0.25"/>
  <cols>
    <col min="1" max="1" width="31.375" style="2" customWidth="1"/>
    <col min="2" max="2" width="8.125" style="5" customWidth="1"/>
    <col min="3" max="3" width="10.375" style="5" customWidth="1"/>
    <col min="4" max="4" width="13.375" style="5" customWidth="1"/>
    <col min="5" max="6" width="8.125" style="5" customWidth="1"/>
    <col min="7" max="7" width="13.375" style="5" customWidth="1"/>
    <col min="8" max="9" width="8.125" style="5" customWidth="1"/>
    <col min="10" max="10" width="12.375" style="5" customWidth="1"/>
    <col min="11" max="16" width="8.125" style="5" customWidth="1"/>
    <col min="17" max="17" width="8.125" style="2" customWidth="1"/>
    <col min="18" max="18" width="25.375" style="2" customWidth="1"/>
    <col min="19" max="1024" width="8.125" style="2" customWidth="1"/>
    <col min="1025" max="1025" width="9" customWidth="1"/>
  </cols>
  <sheetData>
    <row r="1" spans="1:24" ht="15" customHeight="1" x14ac:dyDescent="0.25">
      <c r="A1" s="165" t="s">
        <v>0</v>
      </c>
      <c r="B1" s="139" t="s">
        <v>1</v>
      </c>
      <c r="C1" s="139"/>
      <c r="D1" s="139"/>
      <c r="E1" s="139" t="s">
        <v>2</v>
      </c>
      <c r="F1" s="139"/>
      <c r="G1" s="139"/>
      <c r="H1" s="139" t="s">
        <v>3</v>
      </c>
      <c r="I1" s="139"/>
      <c r="J1" s="139"/>
      <c r="K1" s="139" t="s">
        <v>4</v>
      </c>
      <c r="L1" s="139"/>
      <c r="M1" s="139"/>
      <c r="N1" s="35"/>
      <c r="O1" s="35"/>
      <c r="P1" s="35"/>
    </row>
    <row r="2" spans="1:24" x14ac:dyDescent="0.25">
      <c r="A2" s="166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36"/>
      <c r="O2" s="36"/>
      <c r="P2" s="36"/>
      <c r="R2" s="25"/>
      <c r="S2" s="172"/>
      <c r="T2" s="172"/>
      <c r="U2" s="172"/>
      <c r="V2" s="172"/>
      <c r="W2" s="172"/>
      <c r="X2" s="172"/>
    </row>
    <row r="3" spans="1:24" x14ac:dyDescent="0.25">
      <c r="A3" s="167"/>
      <c r="B3" s="125" t="s">
        <v>5</v>
      </c>
      <c r="C3" s="125" t="s">
        <v>6</v>
      </c>
      <c r="D3" s="125" t="s">
        <v>7</v>
      </c>
      <c r="E3" s="125" t="s">
        <v>5</v>
      </c>
      <c r="F3" s="125" t="s">
        <v>6</v>
      </c>
      <c r="G3" s="125" t="s">
        <v>7</v>
      </c>
      <c r="H3" s="125" t="s">
        <v>5</v>
      </c>
      <c r="I3" s="125" t="s">
        <v>6</v>
      </c>
      <c r="J3" s="125" t="s">
        <v>7</v>
      </c>
      <c r="K3" s="125" t="s">
        <v>5</v>
      </c>
      <c r="L3" s="125" t="s">
        <v>6</v>
      </c>
      <c r="M3" s="125" t="s">
        <v>7</v>
      </c>
      <c r="N3" s="18"/>
      <c r="O3" s="18"/>
      <c r="P3" s="18"/>
      <c r="R3" s="22"/>
      <c r="S3" s="171"/>
      <c r="T3" s="171"/>
      <c r="U3" s="171"/>
      <c r="V3" s="171"/>
      <c r="W3" s="171"/>
      <c r="X3" s="171"/>
    </row>
    <row r="4" spans="1:24" x14ac:dyDescent="0.25">
      <c r="A4" s="116" t="s">
        <v>8</v>
      </c>
      <c r="B4" s="117">
        <v>0</v>
      </c>
      <c r="C4" s="117">
        <v>250</v>
      </c>
      <c r="D4" s="117">
        <v>0</v>
      </c>
      <c r="E4" s="117">
        <v>0</v>
      </c>
      <c r="F4" s="117">
        <v>175</v>
      </c>
      <c r="G4" s="117">
        <v>0</v>
      </c>
      <c r="H4" s="117">
        <v>95</v>
      </c>
      <c r="I4" s="117">
        <v>0</v>
      </c>
      <c r="J4" s="117">
        <v>75</v>
      </c>
      <c r="K4" s="117">
        <v>80</v>
      </c>
      <c r="L4" s="117">
        <v>0</v>
      </c>
      <c r="M4" s="117">
        <v>78</v>
      </c>
      <c r="N4" s="18"/>
      <c r="O4" s="18"/>
      <c r="P4" s="18"/>
      <c r="R4" s="22"/>
      <c r="S4" s="171"/>
      <c r="T4" s="171"/>
      <c r="U4" s="171"/>
      <c r="V4" s="171"/>
      <c r="W4" s="171"/>
      <c r="X4" s="171"/>
    </row>
    <row r="5" spans="1:24" x14ac:dyDescent="0.25">
      <c r="A5" s="117" t="s">
        <v>9</v>
      </c>
      <c r="B5" s="176">
        <v>2</v>
      </c>
      <c r="C5" s="176"/>
      <c r="D5" s="176"/>
      <c r="E5" s="176">
        <v>2</v>
      </c>
      <c r="F5" s="176"/>
      <c r="G5" s="176"/>
      <c r="H5" s="176">
        <v>0</v>
      </c>
      <c r="I5" s="176"/>
      <c r="J5" s="176"/>
      <c r="K5" s="176">
        <v>0</v>
      </c>
      <c r="L5" s="176"/>
      <c r="M5" s="176"/>
      <c r="N5" s="34"/>
      <c r="O5" s="34"/>
      <c r="P5" s="34"/>
      <c r="R5" s="22"/>
      <c r="S5" s="171"/>
      <c r="T5" s="171"/>
      <c r="U5" s="171"/>
      <c r="V5" s="171"/>
      <c r="W5" s="171"/>
      <c r="X5" s="171"/>
    </row>
    <row r="6" spans="1:24" x14ac:dyDescent="0.25">
      <c r="A6" s="117" t="s">
        <v>10</v>
      </c>
      <c r="B6" s="154">
        <v>0.85</v>
      </c>
      <c r="C6" s="154"/>
      <c r="D6" s="154"/>
      <c r="E6" s="154">
        <v>0.85</v>
      </c>
      <c r="F6" s="154"/>
      <c r="G6" s="154"/>
      <c r="H6" s="154">
        <v>0.85</v>
      </c>
      <c r="I6" s="154"/>
      <c r="J6" s="154"/>
      <c r="K6" s="154">
        <v>0.85</v>
      </c>
      <c r="L6" s="154"/>
      <c r="M6" s="154"/>
      <c r="N6" s="36"/>
      <c r="O6" s="36"/>
      <c r="P6" s="36"/>
    </row>
    <row r="7" spans="1:24" x14ac:dyDescent="0.25">
      <c r="A7" s="117" t="s">
        <v>11</v>
      </c>
      <c r="B7" s="154">
        <v>0</v>
      </c>
      <c r="C7" s="154"/>
      <c r="D7" s="154"/>
      <c r="E7" s="154">
        <v>0</v>
      </c>
      <c r="F7" s="154"/>
      <c r="G7" s="154"/>
      <c r="H7" s="154">
        <v>0</v>
      </c>
      <c r="I7" s="154"/>
      <c r="J7" s="154"/>
      <c r="K7" s="154">
        <v>0</v>
      </c>
      <c r="L7" s="154"/>
      <c r="M7" s="154"/>
      <c r="N7" s="33"/>
      <c r="O7" s="33"/>
      <c r="P7" s="33"/>
    </row>
    <row r="8" spans="1:24" ht="17.25" customHeight="1" x14ac:dyDescent="0.25">
      <c r="A8" s="117" t="s">
        <v>12</v>
      </c>
      <c r="B8" s="154">
        <v>2</v>
      </c>
      <c r="C8" s="154"/>
      <c r="D8" s="154"/>
      <c r="E8" s="154">
        <v>2</v>
      </c>
      <c r="F8" s="154"/>
      <c r="G8" s="154"/>
      <c r="H8" s="154">
        <v>2</v>
      </c>
      <c r="I8" s="154"/>
      <c r="J8" s="154"/>
      <c r="K8" s="154">
        <v>2</v>
      </c>
      <c r="L8" s="154"/>
      <c r="M8" s="154"/>
      <c r="N8" s="33"/>
      <c r="O8" s="33"/>
      <c r="P8" s="33"/>
    </row>
    <row r="9" spans="1:24" ht="17.25" customHeight="1" x14ac:dyDescent="0.25">
      <c r="A9" s="117" t="s">
        <v>75</v>
      </c>
      <c r="B9" s="168">
        <v>3</v>
      </c>
      <c r="C9" s="169"/>
      <c r="D9" s="170"/>
      <c r="E9" s="168">
        <v>3</v>
      </c>
      <c r="F9" s="169"/>
      <c r="G9" s="170"/>
      <c r="H9" s="168">
        <v>3</v>
      </c>
      <c r="I9" s="169"/>
      <c r="J9" s="170"/>
      <c r="K9" s="168">
        <v>3</v>
      </c>
      <c r="L9" s="169"/>
      <c r="M9" s="170"/>
      <c r="N9" s="19"/>
      <c r="O9" s="19"/>
      <c r="P9" s="19"/>
    </row>
    <row r="10" spans="1:24" x14ac:dyDescent="0.25">
      <c r="A10" s="117" t="s">
        <v>13</v>
      </c>
      <c r="B10" s="146">
        <f>B8+B9</f>
        <v>5</v>
      </c>
      <c r="C10" s="146"/>
      <c r="D10" s="146"/>
      <c r="E10" s="146">
        <f>E8+E9</f>
        <v>5</v>
      </c>
      <c r="F10" s="146"/>
      <c r="G10" s="146"/>
      <c r="H10" s="146">
        <f>H8+H9</f>
        <v>5</v>
      </c>
      <c r="I10" s="146"/>
      <c r="J10" s="146"/>
      <c r="K10" s="146">
        <f>K8+K9</f>
        <v>5</v>
      </c>
      <c r="L10" s="146"/>
      <c r="M10" s="146"/>
      <c r="N10" s="33"/>
      <c r="O10" s="33"/>
      <c r="P10" s="33"/>
    </row>
    <row r="11" spans="1:24" x14ac:dyDescent="0.25">
      <c r="A11" s="117" t="s">
        <v>14</v>
      </c>
      <c r="B11" s="154">
        <v>3</v>
      </c>
      <c r="C11" s="154"/>
      <c r="D11" s="154"/>
      <c r="E11" s="154">
        <v>3</v>
      </c>
      <c r="F11" s="154"/>
      <c r="G11" s="154"/>
      <c r="H11" s="154">
        <v>3</v>
      </c>
      <c r="I11" s="154"/>
      <c r="J11" s="154"/>
      <c r="K11" s="154">
        <v>3</v>
      </c>
      <c r="L11" s="154"/>
      <c r="M11" s="154"/>
      <c r="N11" s="36"/>
      <c r="O11" s="36"/>
      <c r="P11" s="36"/>
    </row>
    <row r="12" spans="1:24" x14ac:dyDescent="0.25">
      <c r="A12" s="117" t="s">
        <v>15</v>
      </c>
      <c r="B12" s="154">
        <v>0</v>
      </c>
      <c r="C12" s="154"/>
      <c r="D12" s="154"/>
      <c r="E12" s="154">
        <v>0</v>
      </c>
      <c r="F12" s="154"/>
      <c r="G12" s="154"/>
      <c r="H12" s="154">
        <v>0</v>
      </c>
      <c r="I12" s="154"/>
      <c r="J12" s="154"/>
      <c r="K12" s="154">
        <v>0</v>
      </c>
      <c r="L12" s="154"/>
      <c r="M12" s="154"/>
      <c r="N12" s="36"/>
      <c r="O12" s="36"/>
      <c r="P12" s="36"/>
    </row>
    <row r="13" spans="1:24" x14ac:dyDescent="0.25">
      <c r="A13" s="117" t="s">
        <v>16</v>
      </c>
      <c r="B13" s="154">
        <v>0</v>
      </c>
      <c r="C13" s="154"/>
      <c r="D13" s="154"/>
      <c r="E13" s="154">
        <v>0</v>
      </c>
      <c r="F13" s="154"/>
      <c r="G13" s="154"/>
      <c r="H13" s="154">
        <v>0</v>
      </c>
      <c r="I13" s="154"/>
      <c r="J13" s="154"/>
      <c r="K13" s="154">
        <v>0</v>
      </c>
      <c r="L13" s="154"/>
      <c r="M13" s="154"/>
      <c r="N13" s="36"/>
      <c r="O13" s="36"/>
      <c r="P13" s="36"/>
    </row>
    <row r="14" spans="1:24" x14ac:dyDescent="0.25">
      <c r="A14" s="117" t="s">
        <v>17</v>
      </c>
      <c r="B14" s="154" t="s">
        <v>76</v>
      </c>
      <c r="C14" s="154"/>
      <c r="D14" s="154"/>
      <c r="E14" s="154" t="s">
        <v>76</v>
      </c>
      <c r="F14" s="154"/>
      <c r="G14" s="154"/>
      <c r="H14" s="154" t="s">
        <v>76</v>
      </c>
      <c r="I14" s="154"/>
      <c r="J14" s="154"/>
      <c r="K14" s="154" t="s">
        <v>76</v>
      </c>
      <c r="L14" s="154"/>
      <c r="M14" s="154"/>
      <c r="N14" s="36"/>
      <c r="O14" s="36"/>
      <c r="P14" s="36"/>
    </row>
    <row r="15" spans="1:24" x14ac:dyDescent="0.25">
      <c r="A15" s="117" t="s">
        <v>18</v>
      </c>
      <c r="B15" s="154">
        <v>4</v>
      </c>
      <c r="C15" s="154"/>
      <c r="D15" s="154"/>
      <c r="E15" s="154">
        <v>3</v>
      </c>
      <c r="F15" s="154"/>
      <c r="G15" s="154"/>
      <c r="H15" s="154">
        <v>2</v>
      </c>
      <c r="I15" s="154"/>
      <c r="J15" s="154"/>
      <c r="K15" s="154">
        <v>2</v>
      </c>
      <c r="L15" s="154"/>
      <c r="M15" s="154"/>
      <c r="N15" s="36"/>
      <c r="O15" s="36"/>
      <c r="P15" s="36"/>
    </row>
    <row r="16" spans="1:24" x14ac:dyDescent="0.25">
      <c r="A16" s="117" t="s">
        <v>19</v>
      </c>
      <c r="B16" s="154" t="s">
        <v>77</v>
      </c>
      <c r="C16" s="154"/>
      <c r="D16" s="154"/>
      <c r="E16" s="154" t="s">
        <v>77</v>
      </c>
      <c r="F16" s="154"/>
      <c r="G16" s="154"/>
      <c r="H16" s="154" t="s">
        <v>77</v>
      </c>
      <c r="I16" s="154"/>
      <c r="J16" s="154"/>
      <c r="K16" s="154" t="s">
        <v>77</v>
      </c>
      <c r="L16" s="154"/>
      <c r="M16" s="154"/>
      <c r="N16" s="36"/>
      <c r="O16" s="36"/>
      <c r="P16" s="36"/>
    </row>
    <row r="17" spans="1:26" x14ac:dyDescent="0.25">
      <c r="A17" s="118" t="s">
        <v>20</v>
      </c>
      <c r="B17" s="155">
        <v>0</v>
      </c>
      <c r="C17" s="155"/>
      <c r="D17" s="155"/>
      <c r="E17" s="155">
        <v>0</v>
      </c>
      <c r="F17" s="155"/>
      <c r="G17" s="155"/>
      <c r="H17" s="155">
        <v>0</v>
      </c>
      <c r="I17" s="155"/>
      <c r="J17" s="155"/>
      <c r="K17" s="155">
        <v>0</v>
      </c>
      <c r="L17" s="155"/>
      <c r="M17" s="155"/>
      <c r="N17" s="34"/>
      <c r="O17" s="34"/>
      <c r="P17" s="34"/>
    </row>
    <row r="18" spans="1:26" x14ac:dyDescent="0.25">
      <c r="A18" s="117" t="s">
        <v>21</v>
      </c>
      <c r="B18" s="155">
        <v>0</v>
      </c>
      <c r="C18" s="155"/>
      <c r="D18" s="155"/>
      <c r="E18" s="155">
        <v>0</v>
      </c>
      <c r="F18" s="155"/>
      <c r="G18" s="155"/>
      <c r="H18" s="155">
        <v>0</v>
      </c>
      <c r="I18" s="155"/>
      <c r="J18" s="155"/>
      <c r="K18" s="155">
        <v>0</v>
      </c>
      <c r="L18" s="155"/>
      <c r="M18" s="155"/>
      <c r="N18" s="34"/>
      <c r="O18" s="34"/>
      <c r="P18" s="34"/>
    </row>
    <row r="19" spans="1:26" x14ac:dyDescent="0.25">
      <c r="A19" s="3"/>
      <c r="B19" s="4"/>
      <c r="H19" s="6"/>
      <c r="I19" s="6"/>
      <c r="J19" s="6"/>
      <c r="K19" s="6"/>
      <c r="L19" s="6"/>
      <c r="M19" s="6"/>
      <c r="N19" s="6"/>
      <c r="O19" s="6"/>
      <c r="P19" s="6"/>
    </row>
    <row r="20" spans="1:26" ht="27.75" customHeight="1" x14ac:dyDescent="0.25">
      <c r="A20" s="1" t="s">
        <v>22</v>
      </c>
      <c r="B20" s="164">
        <v>1</v>
      </c>
      <c r="C20" s="164"/>
      <c r="D20" s="164">
        <v>2</v>
      </c>
      <c r="E20" s="164"/>
      <c r="F20" s="4"/>
    </row>
    <row r="21" spans="1:26" x14ac:dyDescent="0.25">
      <c r="A21" s="117" t="s">
        <v>23</v>
      </c>
      <c r="B21" s="154">
        <v>37</v>
      </c>
      <c r="C21" s="154"/>
      <c r="D21" s="154">
        <v>20</v>
      </c>
      <c r="E21" s="154"/>
      <c r="F21" s="4"/>
    </row>
    <row r="22" spans="1:26" x14ac:dyDescent="0.25">
      <c r="A22" s="117" t="s">
        <v>24</v>
      </c>
      <c r="B22" s="154">
        <v>4</v>
      </c>
      <c r="C22" s="154"/>
      <c r="D22" s="154">
        <v>4</v>
      </c>
      <c r="E22" s="154"/>
      <c r="F22" s="4"/>
    </row>
    <row r="23" spans="1:26" x14ac:dyDescent="0.25">
      <c r="A23" s="117" t="s">
        <v>25</v>
      </c>
      <c r="B23" s="154">
        <f>B24-(B21+B22)</f>
        <v>45</v>
      </c>
      <c r="C23" s="154"/>
      <c r="D23" s="154">
        <f>B24-(D21+D22)</f>
        <v>62</v>
      </c>
      <c r="E23" s="154"/>
      <c r="F23" s="4"/>
    </row>
    <row r="24" spans="1:26" x14ac:dyDescent="0.25">
      <c r="A24" s="117" t="s">
        <v>26</v>
      </c>
      <c r="B24" s="154">
        <v>86</v>
      </c>
      <c r="C24" s="154"/>
      <c r="D24" s="154"/>
      <c r="E24" s="154"/>
    </row>
    <row r="25" spans="1:26" x14ac:dyDescent="0.25">
      <c r="A25" s="117" t="s">
        <v>27</v>
      </c>
      <c r="B25" s="154">
        <v>2</v>
      </c>
      <c r="C25" s="154"/>
      <c r="D25" s="7"/>
      <c r="E25" s="8"/>
    </row>
    <row r="26" spans="1:26" x14ac:dyDescent="0.25">
      <c r="A26" s="116" t="s">
        <v>28</v>
      </c>
      <c r="B26" s="154">
        <v>0.25</v>
      </c>
      <c r="C26" s="154"/>
    </row>
    <row r="27" spans="1:26" x14ac:dyDescent="0.25">
      <c r="A27" s="9"/>
      <c r="R27" s="25"/>
      <c r="S27" s="27"/>
      <c r="T27" s="27"/>
      <c r="U27" s="27"/>
      <c r="V27" s="22"/>
      <c r="W27" s="22"/>
    </row>
    <row r="28" spans="1:26" x14ac:dyDescent="0.25">
      <c r="A28" s="1" t="s">
        <v>29</v>
      </c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R28" s="22"/>
      <c r="S28" s="22"/>
      <c r="T28" s="22"/>
      <c r="U28" s="22"/>
      <c r="V28" s="22"/>
      <c r="W28" s="22"/>
      <c r="X28" s="10"/>
      <c r="Y28" s="10"/>
      <c r="Z28" s="10"/>
    </row>
    <row r="29" spans="1:26" x14ac:dyDescent="0.25">
      <c r="A29" s="119" t="s">
        <v>8</v>
      </c>
      <c r="B29" s="117">
        <f t="shared" ref="B29:M29" si="0">B4</f>
        <v>0</v>
      </c>
      <c r="C29" s="117">
        <f t="shared" si="0"/>
        <v>250</v>
      </c>
      <c r="D29" s="117">
        <f t="shared" si="0"/>
        <v>0</v>
      </c>
      <c r="E29" s="117">
        <f t="shared" si="0"/>
        <v>0</v>
      </c>
      <c r="F29" s="117">
        <f t="shared" si="0"/>
        <v>175</v>
      </c>
      <c r="G29" s="117">
        <f t="shared" si="0"/>
        <v>0</v>
      </c>
      <c r="H29" s="117">
        <f t="shared" si="0"/>
        <v>95</v>
      </c>
      <c r="I29" s="117">
        <f t="shared" si="0"/>
        <v>0</v>
      </c>
      <c r="J29" s="117">
        <f t="shared" si="0"/>
        <v>75</v>
      </c>
      <c r="K29" s="117">
        <f t="shared" si="0"/>
        <v>80</v>
      </c>
      <c r="L29" s="117">
        <f t="shared" si="0"/>
        <v>0</v>
      </c>
      <c r="M29" s="117">
        <f t="shared" si="0"/>
        <v>78</v>
      </c>
      <c r="N29" s="4"/>
      <c r="O29" s="22"/>
      <c r="P29" s="22"/>
      <c r="R29" s="22"/>
      <c r="S29" s="22"/>
      <c r="T29" s="22"/>
      <c r="U29" s="22"/>
      <c r="V29" s="22"/>
      <c r="W29" s="22"/>
      <c r="X29" s="10"/>
      <c r="Y29" s="10"/>
      <c r="Z29" s="10"/>
    </row>
    <row r="30" spans="1:26" x14ac:dyDescent="0.25">
      <c r="A30" s="119" t="s">
        <v>10</v>
      </c>
      <c r="B30" s="143">
        <f>B6</f>
        <v>0.85</v>
      </c>
      <c r="C30" s="144"/>
      <c r="D30" s="145"/>
      <c r="E30" s="143">
        <f>E6</f>
        <v>0.85</v>
      </c>
      <c r="F30" s="144"/>
      <c r="G30" s="145"/>
      <c r="H30" s="143">
        <f>H6</f>
        <v>0.85</v>
      </c>
      <c r="I30" s="144"/>
      <c r="J30" s="145"/>
      <c r="K30" s="143">
        <f>K6</f>
        <v>0.85</v>
      </c>
      <c r="L30" s="144"/>
      <c r="M30" s="145"/>
      <c r="N30" s="4"/>
      <c r="O30" s="22"/>
      <c r="P30" s="22"/>
      <c r="R30" s="22"/>
      <c r="S30" s="28"/>
      <c r="T30" s="28"/>
      <c r="U30" s="28"/>
      <c r="V30" s="28"/>
      <c r="W30" s="28"/>
      <c r="X30" s="10"/>
      <c r="Y30" s="10"/>
      <c r="Z30" s="10"/>
    </row>
    <row r="31" spans="1:26" x14ac:dyDescent="0.25">
      <c r="A31" s="119" t="s">
        <v>30</v>
      </c>
      <c r="B31" s="120">
        <f>B29/B30</f>
        <v>0</v>
      </c>
      <c r="C31" s="120">
        <f>C29/B30</f>
        <v>294.11764705882354</v>
      </c>
      <c r="D31" s="120">
        <f>D29/B30</f>
        <v>0</v>
      </c>
      <c r="E31" s="120">
        <f>E29/E30</f>
        <v>0</v>
      </c>
      <c r="F31" s="120">
        <f>F29/E30</f>
        <v>205.88235294117646</v>
      </c>
      <c r="G31" s="120">
        <f>G29/E30</f>
        <v>0</v>
      </c>
      <c r="H31" s="120">
        <f>H29/H30</f>
        <v>111.76470588235294</v>
      </c>
      <c r="I31" s="120">
        <f>I29/H30</f>
        <v>0</v>
      </c>
      <c r="J31" s="120">
        <f>J29/H30</f>
        <v>88.235294117647058</v>
      </c>
      <c r="K31" s="120">
        <f>K29/K30</f>
        <v>94.117647058823536</v>
      </c>
      <c r="L31" s="120">
        <f>L29/K30</f>
        <v>0</v>
      </c>
      <c r="M31" s="120">
        <f>M29/K30</f>
        <v>91.764705882352942</v>
      </c>
      <c r="N31" s="31"/>
      <c r="O31" s="28"/>
      <c r="P31" s="28"/>
      <c r="R31" s="22"/>
      <c r="S31" s="29"/>
      <c r="T31" s="29"/>
      <c r="U31" s="29"/>
      <c r="V31" s="29"/>
      <c r="W31" s="29"/>
      <c r="X31" s="11"/>
      <c r="Y31" s="11"/>
      <c r="Z31" s="11"/>
    </row>
    <row r="32" spans="1:26" x14ac:dyDescent="0.25">
      <c r="A32" s="119" t="s">
        <v>31</v>
      </c>
      <c r="B32" s="161">
        <f>B31+D31+C31</f>
        <v>294.11764705882354</v>
      </c>
      <c r="C32" s="162"/>
      <c r="D32" s="163"/>
      <c r="E32" s="161">
        <f>E31+G31+F31</f>
        <v>205.88235294117646</v>
      </c>
      <c r="F32" s="162"/>
      <c r="G32" s="163"/>
      <c r="H32" s="140">
        <f>H31+I31+J31</f>
        <v>200</v>
      </c>
      <c r="I32" s="141"/>
      <c r="J32" s="142"/>
      <c r="K32" s="140">
        <f>L31+M31+K31</f>
        <v>185.88235294117646</v>
      </c>
      <c r="L32" s="141"/>
      <c r="M32" s="142"/>
      <c r="N32" s="4"/>
      <c r="O32" s="28"/>
      <c r="P32" s="22"/>
      <c r="R32" s="22"/>
      <c r="S32" s="23"/>
      <c r="T32" s="23"/>
      <c r="U32" s="30"/>
      <c r="V32" s="30"/>
      <c r="W32" s="23"/>
      <c r="X32" s="11"/>
      <c r="Y32" s="11"/>
      <c r="Z32" s="11"/>
    </row>
    <row r="33" spans="1:26" x14ac:dyDescent="0.25">
      <c r="A33" s="119" t="s">
        <v>32</v>
      </c>
      <c r="B33" s="121">
        <f>B31/B32</f>
        <v>0</v>
      </c>
      <c r="C33" s="121"/>
      <c r="D33" s="121">
        <f>D31/B32</f>
        <v>0</v>
      </c>
      <c r="E33" s="121">
        <f>E31/E32</f>
        <v>0</v>
      </c>
      <c r="F33" s="121"/>
      <c r="G33" s="121">
        <f>G31/E32</f>
        <v>0</v>
      </c>
      <c r="H33" s="121">
        <f>H31/H32</f>
        <v>0.55882352941176472</v>
      </c>
      <c r="I33" s="121"/>
      <c r="J33" s="121">
        <f>J31/H32</f>
        <v>0.44117647058823528</v>
      </c>
      <c r="K33" s="121">
        <f>K31/K32</f>
        <v>0.50632911392405067</v>
      </c>
      <c r="L33" s="121"/>
      <c r="M33" s="121">
        <f>M31/K32</f>
        <v>0.49367088607594939</v>
      </c>
      <c r="N33" s="32"/>
      <c r="O33" s="29"/>
      <c r="P33" s="29"/>
      <c r="R33" s="22"/>
      <c r="S33" s="22"/>
      <c r="T33" s="22"/>
      <c r="U33" s="22"/>
      <c r="V33" s="22"/>
      <c r="W33" s="22"/>
      <c r="X33" s="11"/>
      <c r="Y33" s="11"/>
      <c r="Z33" s="11"/>
    </row>
    <row r="34" spans="1:26" x14ac:dyDescent="0.25">
      <c r="A34" s="119" t="s">
        <v>33</v>
      </c>
      <c r="B34" s="153">
        <v>1900</v>
      </c>
      <c r="C34" s="153"/>
      <c r="D34" s="153"/>
      <c r="E34" s="153">
        <v>1900</v>
      </c>
      <c r="F34" s="153"/>
      <c r="G34" s="153"/>
      <c r="H34" s="153">
        <v>1900</v>
      </c>
      <c r="I34" s="153"/>
      <c r="J34" s="153"/>
      <c r="K34" s="153">
        <v>1900</v>
      </c>
      <c r="L34" s="153"/>
      <c r="M34" s="153"/>
      <c r="N34" s="37"/>
      <c r="O34" s="38"/>
      <c r="P34" s="38"/>
      <c r="R34" s="22"/>
      <c r="S34" s="22"/>
      <c r="T34" s="22"/>
      <c r="U34" s="22"/>
      <c r="V34" s="22"/>
      <c r="W34" s="22"/>
      <c r="X34" s="11"/>
      <c r="Y34" s="11"/>
      <c r="Z34" s="11"/>
    </row>
    <row r="35" spans="1:26" x14ac:dyDescent="0.25">
      <c r="A35" s="119" t="s">
        <v>34</v>
      </c>
      <c r="B35" s="153">
        <v>1</v>
      </c>
      <c r="C35" s="153"/>
      <c r="D35" s="153"/>
      <c r="E35" s="153">
        <v>1</v>
      </c>
      <c r="F35" s="153"/>
      <c r="G35" s="153"/>
      <c r="H35" s="153">
        <v>1</v>
      </c>
      <c r="I35" s="153"/>
      <c r="J35" s="153"/>
      <c r="K35" s="153">
        <v>1</v>
      </c>
      <c r="L35" s="153"/>
      <c r="M35" s="153"/>
      <c r="N35" s="37"/>
      <c r="O35" s="38"/>
      <c r="P35" s="38"/>
      <c r="R35" s="22"/>
      <c r="S35" s="29"/>
      <c r="T35" s="29"/>
      <c r="U35" s="29"/>
      <c r="V35" s="29"/>
      <c r="W35" s="29"/>
      <c r="X35" s="10"/>
      <c r="Y35" s="10"/>
      <c r="Z35" s="10"/>
    </row>
    <row r="36" spans="1:26" x14ac:dyDescent="0.25">
      <c r="A36" s="119" t="s">
        <v>35</v>
      </c>
      <c r="B36" s="159">
        <v>3.65</v>
      </c>
      <c r="C36" s="159"/>
      <c r="D36" s="159"/>
      <c r="E36" s="159">
        <v>3.65</v>
      </c>
      <c r="F36" s="159"/>
      <c r="G36" s="159"/>
      <c r="H36" s="159">
        <v>3.65</v>
      </c>
      <c r="I36" s="159"/>
      <c r="J36" s="159"/>
      <c r="K36" s="159">
        <v>3.65</v>
      </c>
      <c r="L36" s="159"/>
      <c r="M36" s="159"/>
      <c r="N36" s="41"/>
      <c r="O36" s="42"/>
      <c r="P36" s="42"/>
      <c r="R36" s="22"/>
      <c r="S36" s="29"/>
      <c r="T36" s="29"/>
      <c r="U36" s="29"/>
      <c r="V36" s="29"/>
      <c r="W36" s="29"/>
      <c r="X36" s="11"/>
      <c r="Y36" s="11"/>
      <c r="Z36" s="11"/>
    </row>
    <row r="37" spans="1:26" x14ac:dyDescent="0.25">
      <c r="A37" s="119" t="s">
        <v>36</v>
      </c>
      <c r="B37" s="149">
        <f>1+((B36-3.6)/9)</f>
        <v>1.0055555555555555</v>
      </c>
      <c r="C37" s="149"/>
      <c r="D37" s="149"/>
      <c r="E37" s="149">
        <f>1+((E36-3.6)/9)</f>
        <v>1.0055555555555555</v>
      </c>
      <c r="F37" s="149"/>
      <c r="G37" s="149"/>
      <c r="H37" s="149">
        <f t="shared" ref="H37" si="1">1+((H36-3.6)/9)</f>
        <v>1.0055555555555555</v>
      </c>
      <c r="I37" s="149"/>
      <c r="J37" s="149"/>
      <c r="K37" s="149">
        <f t="shared" ref="K37" si="2">1+((K36-3.6)/9)</f>
        <v>1.0055555555555555</v>
      </c>
      <c r="L37" s="149"/>
      <c r="M37" s="149"/>
      <c r="N37" s="39"/>
      <c r="O37" s="40"/>
      <c r="P37" s="40"/>
      <c r="R37" s="22"/>
      <c r="S37" s="29"/>
      <c r="T37" s="29"/>
      <c r="U37" s="29"/>
      <c r="V37" s="29"/>
      <c r="W37" s="29"/>
      <c r="X37" s="11"/>
      <c r="Y37" s="11"/>
      <c r="Z37" s="11"/>
    </row>
    <row r="38" spans="1:26" x14ac:dyDescent="0.25">
      <c r="A38" s="119" t="s">
        <v>37</v>
      </c>
      <c r="B38" s="149">
        <f>100/(100+B5*(B25-1))</f>
        <v>0.98039215686274506</v>
      </c>
      <c r="C38" s="149"/>
      <c r="D38" s="149"/>
      <c r="E38" s="149">
        <f>100/(100+E5*(B25-1))</f>
        <v>0.98039215686274506</v>
      </c>
      <c r="F38" s="149"/>
      <c r="G38" s="149"/>
      <c r="H38" s="149">
        <f>100/(100+H5*(B25-1))</f>
        <v>1</v>
      </c>
      <c r="I38" s="149"/>
      <c r="J38" s="149"/>
      <c r="K38" s="149">
        <f>100/(100+K5*(B25-1))</f>
        <v>1</v>
      </c>
      <c r="L38" s="149"/>
      <c r="M38" s="149"/>
      <c r="N38" s="39"/>
      <c r="O38" s="40"/>
      <c r="P38" s="40"/>
      <c r="R38" s="22"/>
      <c r="S38" s="29"/>
      <c r="T38" s="29"/>
      <c r="U38" s="29"/>
      <c r="V38" s="29"/>
      <c r="W38" s="29"/>
      <c r="X38" s="11"/>
      <c r="Y38" s="11"/>
      <c r="Z38" s="11"/>
    </row>
    <row r="39" spans="1:26" x14ac:dyDescent="0.25">
      <c r="A39" s="119" t="s">
        <v>38</v>
      </c>
      <c r="B39" s="155">
        <v>1</v>
      </c>
      <c r="C39" s="155"/>
      <c r="D39" s="155"/>
      <c r="E39" s="155">
        <v>1</v>
      </c>
      <c r="F39" s="155"/>
      <c r="G39" s="155"/>
      <c r="H39" s="155">
        <v>1</v>
      </c>
      <c r="I39" s="155"/>
      <c r="J39" s="155"/>
      <c r="K39" s="155">
        <v>1</v>
      </c>
      <c r="L39" s="155"/>
      <c r="M39" s="155"/>
      <c r="N39" s="39"/>
      <c r="O39" s="40"/>
      <c r="P39" s="40"/>
      <c r="R39" s="22"/>
      <c r="S39" s="29"/>
      <c r="T39" s="29"/>
      <c r="U39" s="29"/>
      <c r="V39" s="29"/>
      <c r="W39" s="29"/>
      <c r="X39" s="11"/>
      <c r="Y39" s="11"/>
      <c r="Z39" s="11"/>
    </row>
    <row r="40" spans="1:26" x14ac:dyDescent="0.25">
      <c r="A40" s="119" t="s">
        <v>39</v>
      </c>
      <c r="B40" s="155">
        <v>1</v>
      </c>
      <c r="C40" s="155"/>
      <c r="D40" s="155"/>
      <c r="E40" s="155">
        <v>1</v>
      </c>
      <c r="F40" s="155"/>
      <c r="G40" s="155"/>
      <c r="H40" s="155">
        <v>1</v>
      </c>
      <c r="I40" s="155"/>
      <c r="J40" s="155"/>
      <c r="K40" s="155">
        <v>1</v>
      </c>
      <c r="L40" s="155"/>
      <c r="M40" s="155"/>
      <c r="N40" s="39"/>
      <c r="O40" s="40"/>
      <c r="P40" s="40"/>
      <c r="W40" s="11"/>
      <c r="X40" s="11"/>
      <c r="Y40" s="11"/>
      <c r="Z40" s="11"/>
    </row>
    <row r="41" spans="1:26" x14ac:dyDescent="0.25">
      <c r="A41" s="119" t="s">
        <v>40</v>
      </c>
      <c r="B41" s="155">
        <v>1</v>
      </c>
      <c r="C41" s="155"/>
      <c r="D41" s="155"/>
      <c r="E41" s="155">
        <v>1</v>
      </c>
      <c r="F41" s="155"/>
      <c r="G41" s="155"/>
      <c r="H41" s="155">
        <v>1</v>
      </c>
      <c r="I41" s="155"/>
      <c r="J41" s="155"/>
      <c r="K41" s="155">
        <v>1</v>
      </c>
      <c r="L41" s="155"/>
      <c r="M41" s="155"/>
      <c r="N41" s="39"/>
      <c r="O41" s="40"/>
      <c r="P41" s="40"/>
      <c r="W41" s="11"/>
      <c r="X41" s="11"/>
      <c r="Y41" s="11"/>
      <c r="Z41" s="11"/>
    </row>
    <row r="42" spans="1:26" x14ac:dyDescent="0.25">
      <c r="A42" s="119" t="s">
        <v>41</v>
      </c>
      <c r="B42" s="155">
        <v>1</v>
      </c>
      <c r="C42" s="155"/>
      <c r="D42" s="155"/>
      <c r="E42" s="155">
        <v>1</v>
      </c>
      <c r="F42" s="155"/>
      <c r="G42" s="155"/>
      <c r="H42" s="155">
        <v>1</v>
      </c>
      <c r="I42" s="155"/>
      <c r="J42" s="155"/>
      <c r="K42" s="155">
        <v>1</v>
      </c>
      <c r="L42" s="155"/>
      <c r="M42" s="155"/>
      <c r="N42" s="39"/>
      <c r="O42" s="40"/>
      <c r="P42" s="40"/>
      <c r="W42" s="11"/>
      <c r="X42" s="11"/>
      <c r="Y42" s="11"/>
      <c r="Z42" s="11"/>
    </row>
    <row r="43" spans="1:26" x14ac:dyDescent="0.25">
      <c r="A43" s="119" t="s">
        <v>42</v>
      </c>
      <c r="B43" s="155">
        <v>1</v>
      </c>
      <c r="C43" s="155"/>
      <c r="D43" s="155"/>
      <c r="E43" s="155">
        <v>1</v>
      </c>
      <c r="F43" s="155"/>
      <c r="G43" s="155"/>
      <c r="H43" s="155">
        <v>1</v>
      </c>
      <c r="I43" s="155"/>
      <c r="J43" s="155"/>
      <c r="K43" s="155">
        <v>1</v>
      </c>
      <c r="L43" s="155"/>
      <c r="M43" s="155"/>
      <c r="N43" s="39"/>
      <c r="O43" s="40"/>
      <c r="P43" s="40"/>
      <c r="W43" s="11"/>
      <c r="X43" s="11"/>
      <c r="Y43" s="11"/>
      <c r="Z43" s="11"/>
    </row>
    <row r="44" spans="1:26" x14ac:dyDescent="0.25">
      <c r="A44" s="119" t="s">
        <v>43</v>
      </c>
      <c r="B44" s="149">
        <f>1/(1+(0.05*B33))</f>
        <v>1</v>
      </c>
      <c r="C44" s="149"/>
      <c r="D44" s="149"/>
      <c r="E44" s="149">
        <f>1/(1+(0.05*E33))</f>
        <v>1</v>
      </c>
      <c r="F44" s="149"/>
      <c r="G44" s="149"/>
      <c r="H44" s="149">
        <f t="shared" ref="H44" si="3">1/(1+(0.05*H33))</f>
        <v>0.97281831187410595</v>
      </c>
      <c r="I44" s="149"/>
      <c r="J44" s="149"/>
      <c r="K44" s="149">
        <f t="shared" ref="K44" si="4">1/(1+(0.05*K33))</f>
        <v>0.97530864197530875</v>
      </c>
      <c r="L44" s="149"/>
      <c r="M44" s="149"/>
      <c r="N44" s="39"/>
      <c r="O44" s="40"/>
      <c r="P44" s="40"/>
      <c r="W44" s="11"/>
      <c r="X44" s="11"/>
      <c r="Y44" s="11"/>
      <c r="Z44" s="11"/>
    </row>
    <row r="45" spans="1:26" x14ac:dyDescent="0.25">
      <c r="A45" s="119" t="s">
        <v>44</v>
      </c>
      <c r="B45" s="149">
        <f>(1-(0.15*D33))</f>
        <v>1</v>
      </c>
      <c r="C45" s="149"/>
      <c r="D45" s="149"/>
      <c r="E45" s="149">
        <f>(1-(0.15*G33))</f>
        <v>1</v>
      </c>
      <c r="F45" s="149"/>
      <c r="G45" s="149"/>
      <c r="H45" s="149">
        <f t="shared" ref="H45" si="5">(1-(0.15*J33))</f>
        <v>0.93382352941176472</v>
      </c>
      <c r="I45" s="149"/>
      <c r="J45" s="149"/>
      <c r="K45" s="149">
        <f t="shared" ref="K45" si="6">(1-(0.15*M33))</f>
        <v>0.92594936708860764</v>
      </c>
      <c r="L45" s="149"/>
      <c r="M45" s="149"/>
      <c r="N45" s="39"/>
      <c r="O45" s="40"/>
      <c r="P45" s="40"/>
      <c r="W45" s="11"/>
      <c r="X45" s="11"/>
      <c r="Y45" s="11"/>
      <c r="Z45" s="11"/>
    </row>
    <row r="46" spans="1:26" x14ac:dyDescent="0.25">
      <c r="A46" s="119" t="s">
        <v>45</v>
      </c>
      <c r="B46" s="155">
        <v>1</v>
      </c>
      <c r="C46" s="155"/>
      <c r="D46" s="155"/>
      <c r="E46" s="155">
        <v>1</v>
      </c>
      <c r="F46" s="155"/>
      <c r="G46" s="155"/>
      <c r="H46" s="155">
        <v>1</v>
      </c>
      <c r="I46" s="155"/>
      <c r="J46" s="155"/>
      <c r="K46" s="155">
        <v>1</v>
      </c>
      <c r="L46" s="155"/>
      <c r="M46" s="155"/>
      <c r="N46" s="39"/>
      <c r="O46" s="40"/>
      <c r="P46" s="40"/>
      <c r="W46" s="11"/>
      <c r="X46" s="11"/>
      <c r="Y46" s="11"/>
      <c r="Z46" s="11"/>
    </row>
    <row r="47" spans="1:26" x14ac:dyDescent="0.25">
      <c r="A47" s="119" t="s">
        <v>46</v>
      </c>
      <c r="B47" s="155">
        <v>1</v>
      </c>
      <c r="C47" s="155"/>
      <c r="D47" s="155"/>
      <c r="E47" s="155">
        <v>1</v>
      </c>
      <c r="F47" s="155"/>
      <c r="G47" s="155"/>
      <c r="H47" s="155">
        <v>1</v>
      </c>
      <c r="I47" s="155"/>
      <c r="J47" s="155"/>
      <c r="K47" s="155">
        <v>1</v>
      </c>
      <c r="L47" s="155"/>
      <c r="M47" s="155"/>
      <c r="N47" s="39"/>
      <c r="O47" s="40"/>
      <c r="P47" s="40"/>
      <c r="W47" s="11"/>
      <c r="X47" s="11"/>
      <c r="Y47" s="11"/>
      <c r="Z47" s="11"/>
    </row>
    <row r="48" spans="1:26" x14ac:dyDescent="0.25">
      <c r="A48" s="119" t="s">
        <v>47</v>
      </c>
      <c r="B48" s="153">
        <f>B34*B35*B37*B38*B39*B40*B41*B42*B43*B44*B45*B46*B47</f>
        <v>1873.0936819172111</v>
      </c>
      <c r="C48" s="153"/>
      <c r="D48" s="153"/>
      <c r="E48" s="153">
        <f>E34*E35*E37*E38*E39*E40*E41*E42*E43*E44*E45*E46*E47</f>
        <v>1873.0936819172111</v>
      </c>
      <c r="F48" s="153"/>
      <c r="G48" s="153"/>
      <c r="H48" s="153">
        <f>H34*H35*H37*H38*H39*H40*H41*H42*H43*H44*H45*H46*H47</f>
        <v>1735.626291527579</v>
      </c>
      <c r="I48" s="153"/>
      <c r="J48" s="153"/>
      <c r="K48" s="153">
        <f>K34*K35*K37*K38*K39*K40*K41*K42*K43*K44*K45*K46*K47</f>
        <v>1725.396776406036</v>
      </c>
      <c r="L48" s="153"/>
      <c r="M48" s="153"/>
      <c r="N48" s="37"/>
      <c r="O48" s="38"/>
      <c r="P48" s="38"/>
      <c r="W48" s="11"/>
      <c r="X48" s="11"/>
      <c r="Y48" s="11"/>
      <c r="Z48" s="11"/>
    </row>
    <row r="49" spans="1:26" x14ac:dyDescent="0.25">
      <c r="A49" s="12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3"/>
      <c r="O49" s="13"/>
      <c r="P49" s="13"/>
      <c r="W49" s="11"/>
      <c r="X49" s="11"/>
      <c r="Y49" s="11"/>
      <c r="Z49" s="11"/>
    </row>
    <row r="50" spans="1:26" x14ac:dyDescent="0.25">
      <c r="A50" s="14" t="s">
        <v>48</v>
      </c>
      <c r="B50" s="15"/>
      <c r="C50" s="15"/>
      <c r="D50" s="15"/>
      <c r="E50" s="15"/>
    </row>
    <row r="51" spans="1:26" x14ac:dyDescent="0.25">
      <c r="A51" s="125" t="s">
        <v>49</v>
      </c>
      <c r="B51" s="156">
        <v>2</v>
      </c>
      <c r="C51" s="156"/>
      <c r="D51" s="156"/>
      <c r="E51" s="156">
        <v>2</v>
      </c>
      <c r="F51" s="156"/>
      <c r="G51" s="156"/>
      <c r="H51" s="156">
        <v>1</v>
      </c>
      <c r="I51" s="156"/>
      <c r="J51" s="156"/>
      <c r="K51" s="156">
        <v>1</v>
      </c>
      <c r="L51" s="156"/>
      <c r="M51" s="156"/>
      <c r="N51" s="16"/>
      <c r="O51" s="16"/>
      <c r="P51" s="16"/>
      <c r="W51" s="11"/>
      <c r="X51" s="11"/>
      <c r="Y51" s="11"/>
      <c r="Z51" s="11"/>
    </row>
    <row r="52" spans="1:26" ht="15" customHeight="1" x14ac:dyDescent="0.25">
      <c r="A52" s="117" t="s">
        <v>50</v>
      </c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W52" s="11"/>
      <c r="X52" s="11"/>
      <c r="Y52" s="11"/>
      <c r="Z52" s="11"/>
    </row>
    <row r="53" spans="1:26" x14ac:dyDescent="0.25">
      <c r="A53" s="117" t="s">
        <v>51</v>
      </c>
      <c r="B53" s="153">
        <f>B32</f>
        <v>294.11764705882354</v>
      </c>
      <c r="C53" s="153"/>
      <c r="D53" s="153"/>
      <c r="E53" s="153">
        <f>E32</f>
        <v>205.88235294117646</v>
      </c>
      <c r="F53" s="153"/>
      <c r="G53" s="153"/>
      <c r="H53" s="153">
        <f>H32</f>
        <v>200</v>
      </c>
      <c r="I53" s="153"/>
      <c r="J53" s="153"/>
      <c r="K53" s="153">
        <f>K32</f>
        <v>185.88235294117646</v>
      </c>
      <c r="L53" s="153"/>
      <c r="M53" s="153"/>
    </row>
    <row r="54" spans="1:26" x14ac:dyDescent="0.25">
      <c r="A54" s="117" t="s">
        <v>52</v>
      </c>
      <c r="B54" s="153">
        <f>B48</f>
        <v>1873.0936819172111</v>
      </c>
      <c r="C54" s="153"/>
      <c r="D54" s="153"/>
      <c r="E54" s="153">
        <f>E48</f>
        <v>1873.0936819172111</v>
      </c>
      <c r="F54" s="153"/>
      <c r="G54" s="153"/>
      <c r="H54" s="153">
        <f>H48</f>
        <v>1735.626291527579</v>
      </c>
      <c r="I54" s="153"/>
      <c r="J54" s="153"/>
      <c r="K54" s="153">
        <f>K48</f>
        <v>1725.396776406036</v>
      </c>
      <c r="L54" s="153"/>
      <c r="M54" s="153"/>
      <c r="N54" s="16"/>
      <c r="O54" s="16"/>
      <c r="P54" s="16"/>
    </row>
    <row r="55" spans="1:26" x14ac:dyDescent="0.25">
      <c r="A55" s="117" t="s">
        <v>13</v>
      </c>
      <c r="B55" s="146">
        <f>B10</f>
        <v>5</v>
      </c>
      <c r="C55" s="146"/>
      <c r="D55" s="146"/>
      <c r="E55" s="154">
        <f>E10</f>
        <v>5</v>
      </c>
      <c r="F55" s="154"/>
      <c r="G55" s="154"/>
      <c r="H55" s="146">
        <f>H10</f>
        <v>5</v>
      </c>
      <c r="I55" s="146"/>
      <c r="J55" s="146"/>
      <c r="K55" s="146">
        <f>K10</f>
        <v>5</v>
      </c>
      <c r="L55" s="146"/>
      <c r="M55" s="146"/>
    </row>
    <row r="56" spans="1:26" x14ac:dyDescent="0.25">
      <c r="A56" s="117" t="s">
        <v>53</v>
      </c>
      <c r="B56" s="155">
        <f>D21+D22-B55</f>
        <v>19</v>
      </c>
      <c r="C56" s="155"/>
      <c r="D56" s="155"/>
      <c r="E56" s="155">
        <f>D21+D22-E55</f>
        <v>19</v>
      </c>
      <c r="F56" s="155"/>
      <c r="G56" s="155"/>
      <c r="H56" s="146">
        <f>B21+B22-H55</f>
        <v>36</v>
      </c>
      <c r="I56" s="146"/>
      <c r="J56" s="146"/>
      <c r="K56" s="146">
        <f>B21+B22-K55</f>
        <v>36</v>
      </c>
      <c r="L56" s="146"/>
      <c r="M56" s="146"/>
    </row>
    <row r="57" spans="1:26" x14ac:dyDescent="0.25">
      <c r="A57" s="117" t="s">
        <v>54</v>
      </c>
      <c r="B57" s="149">
        <f>B56/B24</f>
        <v>0.22093023255813954</v>
      </c>
      <c r="C57" s="149"/>
      <c r="D57" s="149"/>
      <c r="E57" s="150">
        <f>B56/B24</f>
        <v>0.22093023255813954</v>
      </c>
      <c r="F57" s="151"/>
      <c r="G57" s="152"/>
      <c r="H57" s="149">
        <f>H56/B24</f>
        <v>0.41860465116279072</v>
      </c>
      <c r="I57" s="149"/>
      <c r="J57" s="149"/>
      <c r="K57" s="149">
        <f>K56/B24</f>
        <v>0.41860465116279072</v>
      </c>
      <c r="L57" s="149"/>
      <c r="M57" s="149"/>
      <c r="N57" s="13"/>
      <c r="O57" s="13"/>
      <c r="P57" s="13"/>
      <c r="Q57" s="10"/>
    </row>
    <row r="58" spans="1:26" x14ac:dyDescent="0.25">
      <c r="A58" s="117" t="s">
        <v>55</v>
      </c>
      <c r="B58" s="153">
        <f>(B48*B56)/B24</f>
        <v>413.82302274915128</v>
      </c>
      <c r="C58" s="153"/>
      <c r="D58" s="153"/>
      <c r="E58" s="153">
        <f>(E48*E56)/B24</f>
        <v>413.82302274915128</v>
      </c>
      <c r="F58" s="153"/>
      <c r="G58" s="153"/>
      <c r="H58" s="153">
        <f>H54*H56/B24</f>
        <v>726.54123831387028</v>
      </c>
      <c r="I58" s="153"/>
      <c r="J58" s="153"/>
      <c r="K58" s="153">
        <f>K54*K56/B24</f>
        <v>722.25911570485232</v>
      </c>
      <c r="L58" s="153"/>
      <c r="M58" s="153"/>
      <c r="N58" s="16"/>
      <c r="O58" s="16"/>
      <c r="P58" s="16"/>
      <c r="Q58" s="17"/>
      <c r="R58" s="10"/>
      <c r="S58" s="10"/>
      <c r="T58" s="10"/>
      <c r="U58" s="10"/>
      <c r="V58" s="10"/>
    </row>
    <row r="59" spans="1:26" x14ac:dyDescent="0.25">
      <c r="A59" s="117" t="s">
        <v>56</v>
      </c>
      <c r="B59" s="149">
        <f>B53/B58</f>
        <v>0.71073292419767076</v>
      </c>
      <c r="C59" s="149"/>
      <c r="D59" s="149"/>
      <c r="E59" s="149">
        <f>E53/E58</f>
        <v>0.49751304693836956</v>
      </c>
      <c r="F59" s="149"/>
      <c r="G59" s="149"/>
      <c r="H59" s="149">
        <f>H53/H58</f>
        <v>0.27527687274042767</v>
      </c>
      <c r="I59" s="149"/>
      <c r="J59" s="149"/>
      <c r="K59" s="149">
        <f>K53/K58</f>
        <v>0.25736241869342691</v>
      </c>
      <c r="L59" s="149"/>
      <c r="M59" s="149"/>
      <c r="N59" s="13"/>
      <c r="O59" s="13"/>
      <c r="P59" s="13"/>
      <c r="R59" s="17"/>
      <c r="S59" s="17"/>
      <c r="T59" s="10"/>
      <c r="U59" s="10"/>
      <c r="V59" s="10"/>
    </row>
    <row r="60" spans="1:26" x14ac:dyDescent="0.25">
      <c r="A60" s="117" t="s">
        <v>57</v>
      </c>
      <c r="B60" s="149">
        <f>B53/B54</f>
        <v>0.15702239022971795</v>
      </c>
      <c r="C60" s="149"/>
      <c r="D60" s="149"/>
      <c r="E60" s="149">
        <f>E53/E54</f>
        <v>0.10991567316080257</v>
      </c>
      <c r="F60" s="149"/>
      <c r="G60" s="149"/>
      <c r="H60" s="149">
        <f>H53/H54</f>
        <v>0.11523217928669065</v>
      </c>
      <c r="I60" s="149"/>
      <c r="J60" s="149"/>
      <c r="K60" s="149">
        <f>K53/K54</f>
        <v>0.10773310549957406</v>
      </c>
      <c r="L60" s="149"/>
      <c r="M60" s="149"/>
      <c r="N60" s="13"/>
      <c r="O60" s="13"/>
      <c r="P60" s="13"/>
    </row>
    <row r="61" spans="1:26" x14ac:dyDescent="0.25">
      <c r="A61" s="117" t="s">
        <v>58</v>
      </c>
      <c r="B61" s="150">
        <f>MAX(B60,E60)</f>
        <v>0.15702239022971795</v>
      </c>
      <c r="C61" s="151"/>
      <c r="D61" s="151"/>
      <c r="E61" s="151"/>
      <c r="F61" s="151"/>
      <c r="G61" s="152"/>
      <c r="H61" s="150">
        <f>MAX(H60:M60)</f>
        <v>0.11523217928669065</v>
      </c>
      <c r="I61" s="151"/>
      <c r="J61" s="151"/>
      <c r="K61" s="151"/>
      <c r="L61" s="151"/>
      <c r="M61" s="152"/>
    </row>
    <row r="62" spans="1:26" x14ac:dyDescent="0.25">
      <c r="A62" s="117" t="s">
        <v>59</v>
      </c>
      <c r="B62" s="146">
        <f>B55+H55</f>
        <v>10</v>
      </c>
      <c r="C62" s="146"/>
      <c r="D62" s="146"/>
      <c r="E62" s="147"/>
      <c r="F62" s="147"/>
      <c r="G62" s="147"/>
      <c r="H62" s="148"/>
      <c r="I62" s="148"/>
      <c r="J62" s="148"/>
      <c r="K62" s="148"/>
      <c r="L62" s="148"/>
      <c r="M62" s="148"/>
      <c r="N62" s="16"/>
      <c r="O62" s="16"/>
      <c r="P62" s="16"/>
    </row>
    <row r="63" spans="1:26" x14ac:dyDescent="0.25">
      <c r="A63" s="5"/>
    </row>
    <row r="64" spans="1:26" x14ac:dyDescent="0.25">
      <c r="A64" s="14" t="s">
        <v>60</v>
      </c>
      <c r="B64" s="15"/>
      <c r="C64" s="15"/>
      <c r="D64" s="15"/>
      <c r="E64" s="15"/>
      <c r="J64" s="5" t="s">
        <v>61</v>
      </c>
    </row>
    <row r="65" spans="1:9" x14ac:dyDescent="0.25">
      <c r="A65" s="125" t="s">
        <v>62</v>
      </c>
      <c r="B65" s="126" t="s">
        <v>1</v>
      </c>
      <c r="C65" s="126" t="s">
        <v>2</v>
      </c>
      <c r="D65" s="126" t="s">
        <v>3</v>
      </c>
      <c r="E65" s="126" t="s">
        <v>4</v>
      </c>
    </row>
    <row r="66" spans="1:9" x14ac:dyDescent="0.25">
      <c r="A66" s="117" t="s">
        <v>30</v>
      </c>
      <c r="B66" s="120">
        <f>B53</f>
        <v>294.11764705882354</v>
      </c>
      <c r="C66" s="120">
        <f>E53</f>
        <v>205.88235294117646</v>
      </c>
      <c r="D66" s="120">
        <f>H53</f>
        <v>200</v>
      </c>
      <c r="E66" s="120">
        <f>K53</f>
        <v>185.88235294117646</v>
      </c>
    </row>
    <row r="67" spans="1:9" x14ac:dyDescent="0.25">
      <c r="A67" s="117" t="s">
        <v>55</v>
      </c>
      <c r="B67" s="120">
        <f>B58</f>
        <v>413.82302274915128</v>
      </c>
      <c r="C67" s="120">
        <f>E58</f>
        <v>413.82302274915128</v>
      </c>
      <c r="D67" s="120">
        <f>H58</f>
        <v>726.54123831387028</v>
      </c>
      <c r="E67" s="120">
        <f>K58</f>
        <v>722.25911570485232</v>
      </c>
    </row>
    <row r="68" spans="1:9" x14ac:dyDescent="0.25">
      <c r="A68" s="117" t="s">
        <v>56</v>
      </c>
      <c r="B68" s="121">
        <f>B59</f>
        <v>0.71073292419767076</v>
      </c>
      <c r="C68" s="121">
        <f>E59</f>
        <v>0.49751304693836956</v>
      </c>
      <c r="D68" s="121">
        <f>H59</f>
        <v>0.27527687274042767</v>
      </c>
      <c r="E68" s="122">
        <f>K59</f>
        <v>0.25736241869342691</v>
      </c>
    </row>
    <row r="69" spans="1:9" x14ac:dyDescent="0.25">
      <c r="A69" s="117" t="s">
        <v>54</v>
      </c>
      <c r="B69" s="121">
        <f>B57</f>
        <v>0.22093023255813954</v>
      </c>
      <c r="C69" s="121">
        <f>E57</f>
        <v>0.22093023255813954</v>
      </c>
      <c r="D69" s="121">
        <f>H57</f>
        <v>0.41860465116279072</v>
      </c>
      <c r="E69" s="121">
        <f>K57</f>
        <v>0.41860465116279072</v>
      </c>
    </row>
    <row r="70" spans="1:9" x14ac:dyDescent="0.25">
      <c r="A70" s="117" t="s">
        <v>63</v>
      </c>
      <c r="B70" s="122">
        <f>(0.5*$B$24*(1-B57)^2)/(1-MIN(1,B59)*B57)</f>
        <v>30.960297055119252</v>
      </c>
      <c r="C70" s="122">
        <f>(0.5*$B$24*(1-E57)^2)/(1-MIN(1,E59)*E57)</f>
        <v>29.321757975429833</v>
      </c>
      <c r="D70" s="122">
        <f>(0.5*$B$24*(1-H57)^2)/(1-MIN(1,H59)*H57)</f>
        <v>16.427907277653983</v>
      </c>
      <c r="E70" s="122">
        <f>(0.5*$B$24*(1-K57)^2)/(1-MIN(1,K59)*K57)</f>
        <v>16.289838623978319</v>
      </c>
    </row>
    <row r="71" spans="1:9" x14ac:dyDescent="0.25">
      <c r="A71" s="117" t="s">
        <v>64</v>
      </c>
      <c r="B71" s="122">
        <v>0.5</v>
      </c>
      <c r="C71" s="122">
        <v>0.5</v>
      </c>
      <c r="D71" s="122">
        <v>0.5</v>
      </c>
      <c r="E71" s="122">
        <v>0.5</v>
      </c>
    </row>
    <row r="72" spans="1:9" x14ac:dyDescent="0.25">
      <c r="A72" s="117" t="s">
        <v>65</v>
      </c>
      <c r="B72" s="122">
        <f>900*B26*((B68-1)+(SQRT(((B68-1)^2)+((8*B71*B68)/(B67*B26)))))</f>
        <v>9.9297619353040982</v>
      </c>
      <c r="C72" s="122">
        <f>900*B26*((C68-1)+(SQRT(((C68-1)^2)+((8*C71*C68)/(C67*B26)))))</f>
        <v>4.2275895426274053</v>
      </c>
      <c r="D72" s="122">
        <f>900*B26*((D68-1)+(SQRT(((D68-1)^2)+((8*D71*D68)/(D67*B26)))))</f>
        <v>0.93834395694412653</v>
      </c>
      <c r="E72" s="122">
        <f>900*B26*((E68-1)+(SQRT(((E68-1)^2)+((8*E71*E68)/(E67*B26)))))</f>
        <v>0.86144909502174072</v>
      </c>
    </row>
    <row r="73" spans="1:9" x14ac:dyDescent="0.25">
      <c r="A73" s="117" t="s">
        <v>66</v>
      </c>
      <c r="B73" s="123">
        <v>1</v>
      </c>
      <c r="C73" s="123">
        <v>1</v>
      </c>
      <c r="D73" s="123">
        <v>1</v>
      </c>
      <c r="E73" s="123">
        <v>1</v>
      </c>
    </row>
    <row r="74" spans="1:9" x14ac:dyDescent="0.25">
      <c r="A74" s="117" t="s">
        <v>67</v>
      </c>
      <c r="B74" s="122">
        <f>B70+B72</f>
        <v>40.890058990423348</v>
      </c>
      <c r="C74" s="122">
        <f>C70+C72</f>
        <v>33.549347518057239</v>
      </c>
      <c r="D74" s="122">
        <f>D70+D72</f>
        <v>17.36625123459811</v>
      </c>
      <c r="E74" s="122">
        <f>E70+E72</f>
        <v>17.151287719000059</v>
      </c>
      <c r="F74" s="21"/>
      <c r="G74" s="20"/>
      <c r="H74" s="20"/>
      <c r="I74" s="20"/>
    </row>
    <row r="75" spans="1:9" x14ac:dyDescent="0.25">
      <c r="A75" s="117" t="s">
        <v>68</v>
      </c>
      <c r="B75" s="122" t="str">
        <f>IF(B74&lt;10,"A",IF(B74&lt;20,"B",IF(B74&lt;35,"C",IF(B74&lt;55,"D",IF(B74&lt;80,"E","F")))))</f>
        <v>D</v>
      </c>
      <c r="C75" s="122" t="str">
        <f>IF(C74&lt;10,"A",IF(C74&lt;20,"B",IF(C74&lt;35,"C",IF(C74&lt;55,"D",IF(C74&lt;80,"E","F")))))</f>
        <v>C</v>
      </c>
      <c r="D75" s="122" t="str">
        <f>IF(D74&lt;10,"A",IF(D74&lt;20,"B",IF(D74&lt;35,"C",IF(D74&lt;55,"D",IF(D74&lt;80,"E","F")))))</f>
        <v>B</v>
      </c>
      <c r="E75" s="122" t="str">
        <f>IF(E74&lt;10,"A",IF(E74&lt;20,"B",IF(E74&lt;35,"C",IF(E74&lt;55,"D",IF(E74&lt;80,"E","F")))))</f>
        <v>B</v>
      </c>
    </row>
    <row r="76" spans="1:9" x14ac:dyDescent="0.25">
      <c r="A76" s="117" t="s">
        <v>69</v>
      </c>
      <c r="B76" s="173">
        <f>((B74*B66)+(D74*D66)+(E74*E66))/(E66+D66+B66)</f>
        <v>27.482146915379801</v>
      </c>
      <c r="C76" s="174"/>
      <c r="D76" s="175"/>
      <c r="E76" s="122" t="str">
        <f>IF(B76&lt;10,"A",IF(B76&lt;20,"B",IF(B76&lt;35,"C",IF(B76&lt;55,"D",IF(B76&lt;80,"E","F")))))</f>
        <v>C</v>
      </c>
    </row>
    <row r="77" spans="1:9" x14ac:dyDescent="0.25">
      <c r="A77" s="9"/>
    </row>
    <row r="78" spans="1:9" x14ac:dyDescent="0.25">
      <c r="A78" s="1" t="s">
        <v>70</v>
      </c>
      <c r="B78" s="127">
        <f>B62/(1-(B61+H61))</f>
        <v>13.741068759930155</v>
      </c>
    </row>
    <row r="79" spans="1:9" x14ac:dyDescent="0.25">
      <c r="A79" s="139" t="s">
        <v>71</v>
      </c>
      <c r="B79" s="139"/>
      <c r="C79" s="125" t="s">
        <v>107</v>
      </c>
    </row>
    <row r="80" spans="1:9" x14ac:dyDescent="0.25">
      <c r="A80" s="117" t="s">
        <v>72</v>
      </c>
      <c r="B80" s="124">
        <f>B78*H61</f>
        <v>1.5834132989350156</v>
      </c>
      <c r="C80" s="124">
        <f>B80-4+H55</f>
        <v>2.5834132989350156</v>
      </c>
    </row>
    <row r="81" spans="1:1024" x14ac:dyDescent="0.25">
      <c r="A81" s="117" t="s">
        <v>73</v>
      </c>
      <c r="B81" s="124">
        <f>B78*B61</f>
        <v>2.1576554609951391</v>
      </c>
      <c r="C81" s="124">
        <f>B81-4+B55</f>
        <v>3.1576554609951391</v>
      </c>
      <c r="F81" s="125"/>
    </row>
    <row r="83" spans="1:1024" x14ac:dyDescent="0.25">
      <c r="A83" s="1" t="s">
        <v>74</v>
      </c>
      <c r="B83" s="127">
        <f>(((1.5*B62)+5)/(1-(H61+B61)))</f>
        <v>27.482137519860309</v>
      </c>
    </row>
    <row r="84" spans="1:1024" x14ac:dyDescent="0.25">
      <c r="A84" s="139" t="s">
        <v>71</v>
      </c>
      <c r="B84" s="139"/>
      <c r="C84" s="125" t="s">
        <v>107</v>
      </c>
    </row>
    <row r="85" spans="1:1024" x14ac:dyDescent="0.25">
      <c r="A85" s="117" t="s">
        <v>72</v>
      </c>
      <c r="B85" s="124">
        <f>(H61/(H61+B61))*(B83-B62)</f>
        <v>7.3993424925112672</v>
      </c>
      <c r="C85" s="124">
        <f>B85-4+H55</f>
        <v>8.3993424925112663</v>
      </c>
    </row>
    <row r="86" spans="1:1024" x14ac:dyDescent="0.25">
      <c r="A86" s="117" t="s">
        <v>73</v>
      </c>
      <c r="B86" s="124">
        <f>(B61/(H61+B61))*(B83-B62)</f>
        <v>10.082795027349045</v>
      </c>
      <c r="C86" s="124">
        <f>B86-4+B55</f>
        <v>11.082795027349045</v>
      </c>
    </row>
    <row r="90" spans="1:102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102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1024" x14ac:dyDescent="0.25">
      <c r="A9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5">
      <c r="A9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25">
      <c r="A100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25">
      <c r="A10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25">
      <c r="A10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x14ac:dyDescent="0.25">
      <c r="A10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25">
      <c r="A10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ht="24" customHeight="1" x14ac:dyDescent="0.25">
      <c r="A10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ht="39.75" customHeight="1" x14ac:dyDescent="0.25">
      <c r="A110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ht="22.5" customHeight="1" x14ac:dyDescent="0.25">
      <c r="A1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ht="32.25" customHeight="1" x14ac:dyDescent="0.25">
      <c r="A11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ht="21.75" customHeight="1" x14ac:dyDescent="0.25">
      <c r="A11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ht="21.75" customHeight="1" x14ac:dyDescent="0.25">
      <c r="A11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33.75" customHeight="1" x14ac:dyDescent="0.25">
      <c r="A1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ht="27" customHeight="1" x14ac:dyDescent="0.25">
      <c r="A11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ht="23.25" customHeight="1" x14ac:dyDescent="0.25">
      <c r="A11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ht="23.25" customHeight="1" x14ac:dyDescent="0.25">
      <c r="A11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ht="18.75" customHeight="1" x14ac:dyDescent="0.25">
      <c r="A1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29.25" customHeight="1" x14ac:dyDescent="0.25">
      <c r="A120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ht="21.75" customHeight="1" x14ac:dyDescent="0.25">
      <c r="A12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ht="53.25" customHeight="1" x14ac:dyDescent="0.25">
      <c r="A12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25">
      <c r="A12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30" customHeight="1" x14ac:dyDescent="0.25">
      <c r="A12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25">
      <c r="A13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25">
      <c r="A13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25">
      <c r="A13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x14ac:dyDescent="0.25">
      <c r="A13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5">
      <c r="A13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25">
      <c r="A14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x14ac:dyDescent="0.25">
      <c r="A14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25">
      <c r="A14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25">
      <c r="A14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ht="29.25" customHeight="1" x14ac:dyDescent="0.25">
      <c r="A15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ht="34.5" customHeight="1" x14ac:dyDescent="0.25">
      <c r="A15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ht="50.25" customHeight="1" x14ac:dyDescent="0.25">
      <c r="A15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ht="34.5" customHeight="1" x14ac:dyDescent="0.25">
      <c r="A15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ht="22.5" customHeight="1" x14ac:dyDescent="0.25">
      <c r="A15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ht="23.25" customHeight="1" x14ac:dyDescent="0.25">
      <c r="A15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ht="41.25" customHeight="1" x14ac:dyDescent="0.25">
      <c r="A15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ht="39.75" customHeight="1" x14ac:dyDescent="0.25">
      <c r="A15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ht="22.5" customHeight="1" x14ac:dyDescent="0.25">
      <c r="A15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ht="57" customHeight="1" x14ac:dyDescent="0.25">
      <c r="A160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ht="21.75" customHeight="1" x14ac:dyDescent="0.25">
      <c r="A16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ht="30" customHeight="1" x14ac:dyDescent="0.25">
      <c r="A16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24.75" customHeight="1" x14ac:dyDescent="0.25">
      <c r="A16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8" customHeight="1" x14ac:dyDescent="0.25">
      <c r="A16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25">
      <c r="A16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5">
      <c r="A16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51" customHeight="1" x14ac:dyDescent="0.25">
      <c r="A16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S171" s="43"/>
      <c r="T171" s="43"/>
      <c r="U171" s="43"/>
      <c r="V171" s="43"/>
      <c r="W171" s="43"/>
      <c r="X171" s="43"/>
      <c r="Y171"/>
      <c r="Z171"/>
    </row>
    <row r="172" spans="1:1024" x14ac:dyDescent="0.25">
      <c r="A172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/>
      <c r="Z172"/>
    </row>
  </sheetData>
  <mergeCells count="198">
    <mergeCell ref="B61:G61"/>
    <mergeCell ref="B76:D76"/>
    <mergeCell ref="B9:D9"/>
    <mergeCell ref="B30:D30"/>
    <mergeCell ref="B32:D32"/>
    <mergeCell ref="B5:D5"/>
    <mergeCell ref="E5:G5"/>
    <mergeCell ref="H5:J5"/>
    <mergeCell ref="K5:M5"/>
    <mergeCell ref="B8:D8"/>
    <mergeCell ref="E8:G8"/>
    <mergeCell ref="H8:J8"/>
    <mergeCell ref="K8:M8"/>
    <mergeCell ref="B11:D11"/>
    <mergeCell ref="E11:G11"/>
    <mergeCell ref="H11:J11"/>
    <mergeCell ref="K11:M11"/>
    <mergeCell ref="B14:D14"/>
    <mergeCell ref="E14:G14"/>
    <mergeCell ref="H14:J14"/>
    <mergeCell ref="B12:D12"/>
    <mergeCell ref="E12:G12"/>
    <mergeCell ref="H12:J12"/>
    <mergeCell ref="K12:M12"/>
    <mergeCell ref="A1:A3"/>
    <mergeCell ref="E9:G9"/>
    <mergeCell ref="S5:X5"/>
    <mergeCell ref="B6:D6"/>
    <mergeCell ref="E6:G6"/>
    <mergeCell ref="H6:J6"/>
    <mergeCell ref="K6:M6"/>
    <mergeCell ref="B7:D7"/>
    <mergeCell ref="E7:G7"/>
    <mergeCell ref="H7:J7"/>
    <mergeCell ref="K7:M7"/>
    <mergeCell ref="H9:J9"/>
    <mergeCell ref="K9:M9"/>
    <mergeCell ref="S2:X2"/>
    <mergeCell ref="S3:X3"/>
    <mergeCell ref="S4:X4"/>
    <mergeCell ref="B1:D2"/>
    <mergeCell ref="H1:J2"/>
    <mergeCell ref="K1:M2"/>
    <mergeCell ref="E1:G2"/>
    <mergeCell ref="B10:D10"/>
    <mergeCell ref="E10:G10"/>
    <mergeCell ref="H10:J10"/>
    <mergeCell ref="K10:M10"/>
    <mergeCell ref="K14:M14"/>
    <mergeCell ref="B15:D15"/>
    <mergeCell ref="E15:G15"/>
    <mergeCell ref="H15:J15"/>
    <mergeCell ref="K15:M15"/>
    <mergeCell ref="B13:D13"/>
    <mergeCell ref="E13:G13"/>
    <mergeCell ref="H13:J13"/>
    <mergeCell ref="K13:M13"/>
    <mergeCell ref="K18:M18"/>
    <mergeCell ref="B16:D16"/>
    <mergeCell ref="E16:G16"/>
    <mergeCell ref="H16:J16"/>
    <mergeCell ref="K16:M16"/>
    <mergeCell ref="B17:D17"/>
    <mergeCell ref="E17:G17"/>
    <mergeCell ref="H17:J17"/>
    <mergeCell ref="K17:M17"/>
    <mergeCell ref="B21:C21"/>
    <mergeCell ref="D21:E21"/>
    <mergeCell ref="B22:C22"/>
    <mergeCell ref="D22:E22"/>
    <mergeCell ref="B23:C23"/>
    <mergeCell ref="D23:E23"/>
    <mergeCell ref="B18:D18"/>
    <mergeCell ref="E18:G18"/>
    <mergeCell ref="H18:J18"/>
    <mergeCell ref="B20:C20"/>
    <mergeCell ref="D20:E20"/>
    <mergeCell ref="B24:E24"/>
    <mergeCell ref="B25:C25"/>
    <mergeCell ref="B26:C26"/>
    <mergeCell ref="B28:M28"/>
    <mergeCell ref="B34:D34"/>
    <mergeCell ref="E34:G34"/>
    <mergeCell ref="H34:J34"/>
    <mergeCell ref="K34:M34"/>
    <mergeCell ref="E30:G30"/>
    <mergeCell ref="E32:G32"/>
    <mergeCell ref="K30:M30"/>
    <mergeCell ref="B36:D36"/>
    <mergeCell ref="E36:G36"/>
    <mergeCell ref="H36:J36"/>
    <mergeCell ref="K36:M36"/>
    <mergeCell ref="B37:D37"/>
    <mergeCell ref="E37:G37"/>
    <mergeCell ref="H37:J37"/>
    <mergeCell ref="K37:M37"/>
    <mergeCell ref="B35:D35"/>
    <mergeCell ref="E35:G35"/>
    <mergeCell ref="H35:J35"/>
    <mergeCell ref="K35:M35"/>
    <mergeCell ref="B40:D40"/>
    <mergeCell ref="E40:G40"/>
    <mergeCell ref="H40:J40"/>
    <mergeCell ref="K40:M40"/>
    <mergeCell ref="B41:D41"/>
    <mergeCell ref="E41:G41"/>
    <mergeCell ref="H41:J41"/>
    <mergeCell ref="K41:M41"/>
    <mergeCell ref="B38:D38"/>
    <mergeCell ref="E38:G38"/>
    <mergeCell ref="H38:J38"/>
    <mergeCell ref="K38:M38"/>
    <mergeCell ref="B39:D39"/>
    <mergeCell ref="E39:G39"/>
    <mergeCell ref="H39:J39"/>
    <mergeCell ref="K39:M39"/>
    <mergeCell ref="B44:D44"/>
    <mergeCell ref="E44:G44"/>
    <mergeCell ref="H44:J44"/>
    <mergeCell ref="K44:M44"/>
    <mergeCell ref="B45:D45"/>
    <mergeCell ref="E45:G45"/>
    <mergeCell ref="H45:J45"/>
    <mergeCell ref="K45:M45"/>
    <mergeCell ref="B42:D42"/>
    <mergeCell ref="E42:G42"/>
    <mergeCell ref="H42:J42"/>
    <mergeCell ref="K42:M42"/>
    <mergeCell ref="B43:D43"/>
    <mergeCell ref="E43:G43"/>
    <mergeCell ref="H43:J43"/>
    <mergeCell ref="K43:M43"/>
    <mergeCell ref="B48:D48"/>
    <mergeCell ref="E48:G48"/>
    <mergeCell ref="H48:J48"/>
    <mergeCell ref="K48:M48"/>
    <mergeCell ref="B49:D49"/>
    <mergeCell ref="E49:G49"/>
    <mergeCell ref="H49:J49"/>
    <mergeCell ref="K49:M49"/>
    <mergeCell ref="B46:D46"/>
    <mergeCell ref="E46:G46"/>
    <mergeCell ref="H46:J46"/>
    <mergeCell ref="K46:M46"/>
    <mergeCell ref="B47:D47"/>
    <mergeCell ref="E47:G47"/>
    <mergeCell ref="H47:J47"/>
    <mergeCell ref="K47:M47"/>
    <mergeCell ref="B53:D53"/>
    <mergeCell ref="E53:G53"/>
    <mergeCell ref="H53:J53"/>
    <mergeCell ref="K53:M53"/>
    <mergeCell ref="B54:D54"/>
    <mergeCell ref="E54:G54"/>
    <mergeCell ref="H54:J54"/>
    <mergeCell ref="K54:M54"/>
    <mergeCell ref="B51:D51"/>
    <mergeCell ref="E51:G51"/>
    <mergeCell ref="H51:J51"/>
    <mergeCell ref="K51:M51"/>
    <mergeCell ref="B52:D52"/>
    <mergeCell ref="E52:G52"/>
    <mergeCell ref="H52:J52"/>
    <mergeCell ref="K52:M52"/>
    <mergeCell ref="H58:J58"/>
    <mergeCell ref="K58:M58"/>
    <mergeCell ref="B55:D55"/>
    <mergeCell ref="E55:G55"/>
    <mergeCell ref="H55:J55"/>
    <mergeCell ref="K55:M55"/>
    <mergeCell ref="B56:D56"/>
    <mergeCell ref="E56:G56"/>
    <mergeCell ref="H56:J56"/>
    <mergeCell ref="K56:M56"/>
    <mergeCell ref="A79:B79"/>
    <mergeCell ref="A84:B84"/>
    <mergeCell ref="K32:M32"/>
    <mergeCell ref="H30:J30"/>
    <mergeCell ref="H32:J32"/>
    <mergeCell ref="B62:D62"/>
    <mergeCell ref="E62:G62"/>
    <mergeCell ref="H62:J62"/>
    <mergeCell ref="K62:M62"/>
    <mergeCell ref="B59:D59"/>
    <mergeCell ref="E59:G59"/>
    <mergeCell ref="H59:J59"/>
    <mergeCell ref="K59:M59"/>
    <mergeCell ref="B60:D60"/>
    <mergeCell ref="E60:G60"/>
    <mergeCell ref="H60:J60"/>
    <mergeCell ref="K60:M60"/>
    <mergeCell ref="B57:D57"/>
    <mergeCell ref="E57:G57"/>
    <mergeCell ref="H57:J57"/>
    <mergeCell ref="K57:M57"/>
    <mergeCell ref="B58:D58"/>
    <mergeCell ref="H61:M61"/>
    <mergeCell ref="E58:G58"/>
  </mergeCells>
  <pageMargins left="0.70000000000000007" right="0.70000000000000007" top="1.1437007874015752" bottom="1.1437007874015752" header="0.75000000000000011" footer="0.75000000000000011"/>
  <pageSetup paperSize="9" fitToWidth="0" fitToHeight="0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8"/>
  <sheetViews>
    <sheetView topLeftCell="A55" zoomScale="70" zoomScaleNormal="70" workbookViewId="0">
      <selection activeCell="G75" sqref="G75"/>
    </sheetView>
  </sheetViews>
  <sheetFormatPr defaultRowHeight="14.25" x14ac:dyDescent="0.2"/>
  <cols>
    <col min="1" max="1" width="31.375" customWidth="1"/>
    <col min="2" max="2" width="8.125" customWidth="1"/>
    <col min="3" max="3" width="10.375" customWidth="1"/>
    <col min="4" max="4" width="13.375" customWidth="1"/>
    <col min="5" max="6" width="8.125" customWidth="1"/>
    <col min="7" max="7" width="13.375" customWidth="1"/>
    <col min="8" max="9" width="8.125" customWidth="1"/>
    <col min="10" max="10" width="12.375" customWidth="1"/>
    <col min="11" max="13" width="8.125" customWidth="1"/>
  </cols>
  <sheetData>
    <row r="1" spans="1:13" ht="15" customHeight="1" x14ac:dyDescent="0.2">
      <c r="A1" s="177" t="s">
        <v>0</v>
      </c>
      <c r="B1" s="139" t="s">
        <v>1</v>
      </c>
      <c r="C1" s="139"/>
      <c r="D1" s="139"/>
      <c r="E1" s="139" t="s">
        <v>2</v>
      </c>
      <c r="F1" s="139"/>
      <c r="G1" s="139"/>
      <c r="H1" s="139" t="s">
        <v>3</v>
      </c>
      <c r="I1" s="139"/>
      <c r="J1" s="139"/>
      <c r="K1" s="139" t="s">
        <v>4</v>
      </c>
      <c r="L1" s="139"/>
      <c r="M1" s="139"/>
    </row>
    <row r="2" spans="1:13" ht="15" customHeight="1" x14ac:dyDescent="0.2">
      <c r="A2" s="177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3" spans="1:13" ht="15" x14ac:dyDescent="0.2">
      <c r="A3" s="177"/>
      <c r="B3" s="128" t="s">
        <v>5</v>
      </c>
      <c r="C3" s="128" t="s">
        <v>6</v>
      </c>
      <c r="D3" s="128" t="s">
        <v>7</v>
      </c>
      <c r="E3" s="128" t="s">
        <v>5</v>
      </c>
      <c r="F3" s="128" t="s">
        <v>6</v>
      </c>
      <c r="G3" s="128" t="s">
        <v>7</v>
      </c>
      <c r="H3" s="128" t="s">
        <v>5</v>
      </c>
      <c r="I3" s="128" t="s">
        <v>6</v>
      </c>
      <c r="J3" s="128" t="s">
        <v>7</v>
      </c>
      <c r="K3" s="128" t="s">
        <v>5</v>
      </c>
      <c r="L3" s="128" t="s">
        <v>6</v>
      </c>
      <c r="M3" s="128" t="s">
        <v>7</v>
      </c>
    </row>
    <row r="4" spans="1:13" ht="15" x14ac:dyDescent="0.2">
      <c r="A4" s="129" t="s">
        <v>8</v>
      </c>
      <c r="B4" s="132">
        <v>0</v>
      </c>
      <c r="C4" s="132">
        <v>250</v>
      </c>
      <c r="D4" s="132">
        <v>0</v>
      </c>
      <c r="E4" s="132">
        <v>0</v>
      </c>
      <c r="F4" s="132">
        <v>175</v>
      </c>
      <c r="G4" s="132">
        <v>0</v>
      </c>
      <c r="H4" s="132">
        <v>95</v>
      </c>
      <c r="I4" s="132">
        <v>0</v>
      </c>
      <c r="J4" s="132">
        <v>75</v>
      </c>
      <c r="K4" s="132">
        <v>80</v>
      </c>
      <c r="L4" s="132">
        <v>0</v>
      </c>
      <c r="M4" s="132">
        <v>78</v>
      </c>
    </row>
    <row r="5" spans="1:13" ht="15" x14ac:dyDescent="0.2">
      <c r="A5" s="132" t="s">
        <v>9</v>
      </c>
      <c r="B5" s="176">
        <v>2</v>
      </c>
      <c r="C5" s="176"/>
      <c r="D5" s="176"/>
      <c r="E5" s="176">
        <v>2</v>
      </c>
      <c r="F5" s="176"/>
      <c r="G5" s="176"/>
      <c r="H5" s="176">
        <v>0</v>
      </c>
      <c r="I5" s="176"/>
      <c r="J5" s="176"/>
      <c r="K5" s="176">
        <v>0</v>
      </c>
      <c r="L5" s="176"/>
      <c r="M5" s="176"/>
    </row>
    <row r="6" spans="1:13" ht="15" x14ac:dyDescent="0.2">
      <c r="A6" s="132" t="s">
        <v>10</v>
      </c>
      <c r="B6" s="154">
        <v>0.85</v>
      </c>
      <c r="C6" s="154"/>
      <c r="D6" s="154"/>
      <c r="E6" s="154">
        <v>0.85</v>
      </c>
      <c r="F6" s="154"/>
      <c r="G6" s="154"/>
      <c r="H6" s="154">
        <v>0.85</v>
      </c>
      <c r="I6" s="154"/>
      <c r="J6" s="154"/>
      <c r="K6" s="154">
        <v>0.85</v>
      </c>
      <c r="L6" s="154"/>
      <c r="M6" s="154"/>
    </row>
    <row r="7" spans="1:13" ht="15" x14ac:dyDescent="0.2">
      <c r="A7" s="132" t="s">
        <v>11</v>
      </c>
      <c r="B7" s="154">
        <v>0</v>
      </c>
      <c r="C7" s="154"/>
      <c r="D7" s="154"/>
      <c r="E7" s="154">
        <v>0</v>
      </c>
      <c r="F7" s="154"/>
      <c r="G7" s="154"/>
      <c r="H7" s="154">
        <v>0</v>
      </c>
      <c r="I7" s="154"/>
      <c r="J7" s="154"/>
      <c r="K7" s="154">
        <v>0</v>
      </c>
      <c r="L7" s="154"/>
      <c r="M7" s="154"/>
    </row>
    <row r="8" spans="1:13" ht="15" x14ac:dyDescent="0.2">
      <c r="A8" s="132" t="s">
        <v>12</v>
      </c>
      <c r="B8" s="154">
        <v>2</v>
      </c>
      <c r="C8" s="154"/>
      <c r="D8" s="154"/>
      <c r="E8" s="154">
        <v>2</v>
      </c>
      <c r="F8" s="154"/>
      <c r="G8" s="154"/>
      <c r="H8" s="154">
        <v>2</v>
      </c>
      <c r="I8" s="154"/>
      <c r="J8" s="154"/>
      <c r="K8" s="154">
        <v>2</v>
      </c>
      <c r="L8" s="154"/>
      <c r="M8" s="154"/>
    </row>
    <row r="9" spans="1:13" ht="15" x14ac:dyDescent="0.2">
      <c r="A9" s="132" t="s">
        <v>75</v>
      </c>
      <c r="B9" s="168">
        <v>3</v>
      </c>
      <c r="C9" s="169"/>
      <c r="D9" s="170"/>
      <c r="E9" s="168">
        <v>3</v>
      </c>
      <c r="F9" s="169"/>
      <c r="G9" s="170"/>
      <c r="H9" s="168">
        <v>3</v>
      </c>
      <c r="I9" s="169"/>
      <c r="J9" s="170"/>
      <c r="K9" s="168">
        <v>3</v>
      </c>
      <c r="L9" s="169"/>
      <c r="M9" s="170"/>
    </row>
    <row r="10" spans="1:13" ht="15" x14ac:dyDescent="0.2">
      <c r="A10" s="132" t="s">
        <v>13</v>
      </c>
      <c r="B10" s="146">
        <f>B8+B9</f>
        <v>5</v>
      </c>
      <c r="C10" s="146"/>
      <c r="D10" s="146"/>
      <c r="E10" s="146">
        <f>E8+E9</f>
        <v>5</v>
      </c>
      <c r="F10" s="146"/>
      <c r="G10" s="146"/>
      <c r="H10" s="146">
        <f>H8+H9</f>
        <v>5</v>
      </c>
      <c r="I10" s="146"/>
      <c r="J10" s="146"/>
      <c r="K10" s="146">
        <f>K8+K9</f>
        <v>5</v>
      </c>
      <c r="L10" s="146"/>
      <c r="M10" s="146"/>
    </row>
    <row r="11" spans="1:13" ht="15" x14ac:dyDescent="0.2">
      <c r="A11" s="132" t="s">
        <v>14</v>
      </c>
      <c r="B11" s="154">
        <v>3</v>
      </c>
      <c r="C11" s="154"/>
      <c r="D11" s="154"/>
      <c r="E11" s="154">
        <v>3</v>
      </c>
      <c r="F11" s="154"/>
      <c r="G11" s="154"/>
      <c r="H11" s="154">
        <v>3</v>
      </c>
      <c r="I11" s="154"/>
      <c r="J11" s="154"/>
      <c r="K11" s="154">
        <v>3</v>
      </c>
      <c r="L11" s="154"/>
      <c r="M11" s="154"/>
    </row>
    <row r="12" spans="1:13" ht="15" x14ac:dyDescent="0.2">
      <c r="A12" s="132" t="s">
        <v>15</v>
      </c>
      <c r="B12" s="154">
        <v>0</v>
      </c>
      <c r="C12" s="154"/>
      <c r="D12" s="154"/>
      <c r="E12" s="154">
        <v>0</v>
      </c>
      <c r="F12" s="154"/>
      <c r="G12" s="154"/>
      <c r="H12" s="154">
        <v>0</v>
      </c>
      <c r="I12" s="154"/>
      <c r="J12" s="154"/>
      <c r="K12" s="154">
        <v>0</v>
      </c>
      <c r="L12" s="154"/>
      <c r="M12" s="154"/>
    </row>
    <row r="13" spans="1:13" ht="15" x14ac:dyDescent="0.2">
      <c r="A13" s="132" t="s">
        <v>16</v>
      </c>
      <c r="B13" s="154">
        <v>0</v>
      </c>
      <c r="C13" s="154"/>
      <c r="D13" s="154"/>
      <c r="E13" s="154">
        <v>0</v>
      </c>
      <c r="F13" s="154"/>
      <c r="G13" s="154"/>
      <c r="H13" s="154">
        <v>0</v>
      </c>
      <c r="I13" s="154"/>
      <c r="J13" s="154"/>
      <c r="K13" s="154">
        <v>0</v>
      </c>
      <c r="L13" s="154"/>
      <c r="M13" s="154"/>
    </row>
    <row r="14" spans="1:13" ht="15" x14ac:dyDescent="0.2">
      <c r="A14" s="132" t="s">
        <v>17</v>
      </c>
      <c r="B14" s="154" t="s">
        <v>76</v>
      </c>
      <c r="C14" s="154"/>
      <c r="D14" s="154"/>
      <c r="E14" s="154" t="s">
        <v>76</v>
      </c>
      <c r="F14" s="154"/>
      <c r="G14" s="154"/>
      <c r="H14" s="154" t="s">
        <v>76</v>
      </c>
      <c r="I14" s="154"/>
      <c r="J14" s="154"/>
      <c r="K14" s="154" t="s">
        <v>76</v>
      </c>
      <c r="L14" s="154"/>
      <c r="M14" s="154"/>
    </row>
    <row r="15" spans="1:13" ht="15" x14ac:dyDescent="0.2">
      <c r="A15" s="132" t="s">
        <v>18</v>
      </c>
      <c r="B15" s="154">
        <v>0</v>
      </c>
      <c r="C15" s="154"/>
      <c r="D15" s="154"/>
      <c r="E15" s="154">
        <v>1</v>
      </c>
      <c r="F15" s="154"/>
      <c r="G15" s="154"/>
      <c r="H15" s="154">
        <v>0</v>
      </c>
      <c r="I15" s="154"/>
      <c r="J15" s="154"/>
      <c r="K15" s="154">
        <v>0</v>
      </c>
      <c r="L15" s="154"/>
      <c r="M15" s="154"/>
    </row>
    <row r="16" spans="1:13" ht="15" x14ac:dyDescent="0.2">
      <c r="A16" s="132" t="s">
        <v>19</v>
      </c>
      <c r="B16" s="154" t="s">
        <v>77</v>
      </c>
      <c r="C16" s="154"/>
      <c r="D16" s="154"/>
      <c r="E16" s="154" t="s">
        <v>77</v>
      </c>
      <c r="F16" s="154"/>
      <c r="G16" s="154"/>
      <c r="H16" s="154" t="s">
        <v>77</v>
      </c>
      <c r="I16" s="154"/>
      <c r="J16" s="154"/>
      <c r="K16" s="154" t="s">
        <v>77</v>
      </c>
      <c r="L16" s="154"/>
      <c r="M16" s="154"/>
    </row>
    <row r="17" spans="1:13" ht="15" x14ac:dyDescent="0.2">
      <c r="A17" s="118" t="s">
        <v>20</v>
      </c>
      <c r="B17" s="155">
        <v>0</v>
      </c>
      <c r="C17" s="155"/>
      <c r="D17" s="155"/>
      <c r="E17" s="155">
        <v>0</v>
      </c>
      <c r="F17" s="155"/>
      <c r="G17" s="155"/>
      <c r="H17" s="155">
        <v>0</v>
      </c>
      <c r="I17" s="155"/>
      <c r="J17" s="155"/>
      <c r="K17" s="155">
        <v>0</v>
      </c>
      <c r="L17" s="155"/>
      <c r="M17" s="155"/>
    </row>
    <row r="18" spans="1:13" ht="15" x14ac:dyDescent="0.2">
      <c r="A18" s="132" t="s">
        <v>21</v>
      </c>
      <c r="B18" s="155">
        <v>0</v>
      </c>
      <c r="C18" s="155"/>
      <c r="D18" s="155"/>
      <c r="E18" s="155">
        <v>0</v>
      </c>
      <c r="F18" s="155"/>
      <c r="G18" s="155"/>
      <c r="H18" s="155">
        <v>0</v>
      </c>
      <c r="I18" s="155"/>
      <c r="J18" s="155"/>
      <c r="K18" s="155">
        <v>0</v>
      </c>
      <c r="L18" s="155"/>
      <c r="M18" s="155"/>
    </row>
    <row r="19" spans="1:13" ht="15" x14ac:dyDescent="0.2">
      <c r="A19" s="3"/>
      <c r="B19" s="4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</row>
    <row r="20" spans="1:13" ht="15" x14ac:dyDescent="0.2">
      <c r="A20" s="26" t="s">
        <v>22</v>
      </c>
      <c r="B20" s="164">
        <v>1</v>
      </c>
      <c r="C20" s="164"/>
      <c r="D20" s="164">
        <v>2</v>
      </c>
      <c r="E20" s="164"/>
      <c r="F20" s="4"/>
      <c r="G20" s="5"/>
      <c r="H20" s="5"/>
      <c r="I20" s="5"/>
      <c r="J20" s="5"/>
      <c r="K20" s="5"/>
      <c r="L20" s="5"/>
      <c r="M20" s="5"/>
    </row>
    <row r="21" spans="1:13" ht="15" x14ac:dyDescent="0.2">
      <c r="A21" s="132" t="s">
        <v>23</v>
      </c>
      <c r="B21" s="146">
        <f>'Intersection 2'!C80</f>
        <v>2.5834132989350156</v>
      </c>
      <c r="C21" s="146"/>
      <c r="D21" s="146">
        <f>'Intersection 2'!C81</f>
        <v>3.1576554609951391</v>
      </c>
      <c r="E21" s="146"/>
      <c r="F21" s="4"/>
      <c r="G21" s="5"/>
      <c r="H21" s="5"/>
      <c r="I21" s="5"/>
      <c r="J21" s="5"/>
      <c r="K21" s="5"/>
      <c r="L21" s="5"/>
      <c r="M21" s="5"/>
    </row>
    <row r="22" spans="1:13" ht="15" x14ac:dyDescent="0.2">
      <c r="A22" s="132" t="s">
        <v>24</v>
      </c>
      <c r="B22" s="154">
        <v>4</v>
      </c>
      <c r="C22" s="154"/>
      <c r="D22" s="154">
        <v>4</v>
      </c>
      <c r="E22" s="154"/>
      <c r="F22" s="4"/>
      <c r="G22" s="5"/>
      <c r="H22" s="5"/>
      <c r="I22" s="5"/>
      <c r="J22" s="5"/>
      <c r="K22" s="5"/>
      <c r="L22" s="5"/>
      <c r="M22" s="5"/>
    </row>
    <row r="23" spans="1:13" ht="15" x14ac:dyDescent="0.2">
      <c r="A23" s="132" t="s">
        <v>25</v>
      </c>
      <c r="B23" s="155">
        <f>B24-(B21+B22)</f>
        <v>7.1576554609951391</v>
      </c>
      <c r="C23" s="155"/>
      <c r="D23" s="155">
        <f>B24-(D21+D22)</f>
        <v>6.5834132989350156</v>
      </c>
      <c r="E23" s="155"/>
      <c r="F23" s="4"/>
      <c r="G23" s="5"/>
      <c r="H23" s="5"/>
      <c r="I23" s="5"/>
      <c r="J23" s="5"/>
      <c r="K23" s="5"/>
      <c r="L23" s="5"/>
      <c r="M23" s="5"/>
    </row>
    <row r="24" spans="1:13" ht="15" x14ac:dyDescent="0.2">
      <c r="A24" s="132" t="s">
        <v>26</v>
      </c>
      <c r="B24" s="155">
        <f>B21+B22+D21+D22</f>
        <v>13.741068759930155</v>
      </c>
      <c r="C24" s="155"/>
      <c r="D24" s="155"/>
      <c r="E24" s="155"/>
      <c r="F24" s="5"/>
      <c r="G24" s="5"/>
      <c r="H24" s="5"/>
      <c r="I24" s="5"/>
      <c r="J24" s="5"/>
      <c r="K24" s="5"/>
      <c r="L24" s="5"/>
      <c r="M24" s="5"/>
    </row>
    <row r="25" spans="1:13" ht="15" x14ac:dyDescent="0.2">
      <c r="A25" s="132" t="s">
        <v>27</v>
      </c>
      <c r="B25" s="154">
        <v>2</v>
      </c>
      <c r="C25" s="154"/>
      <c r="D25" s="7"/>
      <c r="E25" s="8"/>
      <c r="F25" s="5"/>
      <c r="G25" s="5"/>
      <c r="H25" s="5"/>
      <c r="I25" s="5"/>
      <c r="J25" s="5"/>
      <c r="K25" s="5"/>
      <c r="L25" s="5"/>
      <c r="M25" s="5"/>
    </row>
    <row r="26" spans="1:13" ht="15" x14ac:dyDescent="0.2">
      <c r="A26" s="129" t="s">
        <v>28</v>
      </c>
      <c r="B26" s="154">
        <v>0.25</v>
      </c>
      <c r="C26" s="154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5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" x14ac:dyDescent="0.2">
      <c r="A28" s="26" t="s">
        <v>29</v>
      </c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</row>
    <row r="29" spans="1:13" ht="15" x14ac:dyDescent="0.2">
      <c r="A29" s="119" t="s">
        <v>8</v>
      </c>
      <c r="B29" s="132">
        <f t="shared" ref="B29:M29" si="0">B4</f>
        <v>0</v>
      </c>
      <c r="C29" s="132">
        <f t="shared" si="0"/>
        <v>250</v>
      </c>
      <c r="D29" s="132">
        <f t="shared" si="0"/>
        <v>0</v>
      </c>
      <c r="E29" s="132">
        <f t="shared" si="0"/>
        <v>0</v>
      </c>
      <c r="F29" s="132">
        <f t="shared" si="0"/>
        <v>175</v>
      </c>
      <c r="G29" s="132">
        <f t="shared" si="0"/>
        <v>0</v>
      </c>
      <c r="H29" s="132">
        <f t="shared" si="0"/>
        <v>95</v>
      </c>
      <c r="I29" s="132">
        <f t="shared" si="0"/>
        <v>0</v>
      </c>
      <c r="J29" s="132">
        <f t="shared" si="0"/>
        <v>75</v>
      </c>
      <c r="K29" s="132">
        <f t="shared" si="0"/>
        <v>80</v>
      </c>
      <c r="L29" s="132">
        <f t="shared" si="0"/>
        <v>0</v>
      </c>
      <c r="M29" s="132">
        <f t="shared" si="0"/>
        <v>78</v>
      </c>
    </row>
    <row r="30" spans="1:13" ht="15" x14ac:dyDescent="0.2">
      <c r="A30" s="119" t="s">
        <v>10</v>
      </c>
      <c r="B30" s="143">
        <f>B6</f>
        <v>0.85</v>
      </c>
      <c r="C30" s="144"/>
      <c r="D30" s="145"/>
      <c r="E30" s="143">
        <f>E6</f>
        <v>0.85</v>
      </c>
      <c r="F30" s="144"/>
      <c r="G30" s="145"/>
      <c r="H30" s="143">
        <f>H6</f>
        <v>0.85</v>
      </c>
      <c r="I30" s="144"/>
      <c r="J30" s="145"/>
      <c r="K30" s="143">
        <f>K6</f>
        <v>0.85</v>
      </c>
      <c r="L30" s="144"/>
      <c r="M30" s="145"/>
    </row>
    <row r="31" spans="1:13" ht="15" x14ac:dyDescent="0.2">
      <c r="A31" s="119" t="s">
        <v>30</v>
      </c>
      <c r="B31" s="131">
        <f>B29/B30</f>
        <v>0</v>
      </c>
      <c r="C31" s="131">
        <f>C29/B30</f>
        <v>294.11764705882354</v>
      </c>
      <c r="D31" s="131">
        <f>D29/B30</f>
        <v>0</v>
      </c>
      <c r="E31" s="131">
        <f>E29/E30</f>
        <v>0</v>
      </c>
      <c r="F31" s="131">
        <f>F29/E30</f>
        <v>205.88235294117646</v>
      </c>
      <c r="G31" s="131">
        <f>G29/E30</f>
        <v>0</v>
      </c>
      <c r="H31" s="131">
        <f>H29/H30</f>
        <v>111.76470588235294</v>
      </c>
      <c r="I31" s="131">
        <f>I29/H30</f>
        <v>0</v>
      </c>
      <c r="J31" s="131">
        <f>J29/H30</f>
        <v>88.235294117647058</v>
      </c>
      <c r="K31" s="131">
        <f>K29/K30</f>
        <v>94.117647058823536</v>
      </c>
      <c r="L31" s="131">
        <f>L29/K30</f>
        <v>0</v>
      </c>
      <c r="M31" s="131">
        <f>M29/K30</f>
        <v>91.764705882352942</v>
      </c>
    </row>
    <row r="32" spans="1:13" ht="15" x14ac:dyDescent="0.2">
      <c r="A32" s="119" t="s">
        <v>31</v>
      </c>
      <c r="B32" s="161">
        <f>B31+D31+C31</f>
        <v>294.11764705882354</v>
      </c>
      <c r="C32" s="162"/>
      <c r="D32" s="163"/>
      <c r="E32" s="161">
        <f>E31+G31+F31</f>
        <v>205.88235294117646</v>
      </c>
      <c r="F32" s="162"/>
      <c r="G32" s="163"/>
      <c r="H32" s="140">
        <f>H31+I31+J31</f>
        <v>200</v>
      </c>
      <c r="I32" s="141"/>
      <c r="J32" s="142"/>
      <c r="K32" s="140">
        <f>L31+M31+K31</f>
        <v>185.88235294117646</v>
      </c>
      <c r="L32" s="141"/>
      <c r="M32" s="142"/>
    </row>
    <row r="33" spans="1:13" ht="15" x14ac:dyDescent="0.2">
      <c r="A33" s="119" t="s">
        <v>32</v>
      </c>
      <c r="B33" s="130">
        <f>B31/B32</f>
        <v>0</v>
      </c>
      <c r="C33" s="130"/>
      <c r="D33" s="130">
        <f>D31/B32</f>
        <v>0</v>
      </c>
      <c r="E33" s="130">
        <f>E31/E32</f>
        <v>0</v>
      </c>
      <c r="F33" s="130"/>
      <c r="G33" s="130">
        <f>G31/E32</f>
        <v>0</v>
      </c>
      <c r="H33" s="130">
        <f>H31/H32</f>
        <v>0.55882352941176472</v>
      </c>
      <c r="I33" s="130"/>
      <c r="J33" s="130">
        <f>J31/H32</f>
        <v>0.44117647058823528</v>
      </c>
      <c r="K33" s="130">
        <f>K31/K32</f>
        <v>0.50632911392405067</v>
      </c>
      <c r="L33" s="130"/>
      <c r="M33" s="130">
        <f>M31/K32</f>
        <v>0.49367088607594939</v>
      </c>
    </row>
    <row r="34" spans="1:13" ht="15" x14ac:dyDescent="0.2">
      <c r="A34" s="119" t="s">
        <v>33</v>
      </c>
      <c r="B34" s="153">
        <v>1900</v>
      </c>
      <c r="C34" s="153"/>
      <c r="D34" s="153"/>
      <c r="E34" s="153">
        <v>1900</v>
      </c>
      <c r="F34" s="153"/>
      <c r="G34" s="153"/>
      <c r="H34" s="153">
        <v>1900</v>
      </c>
      <c r="I34" s="153"/>
      <c r="J34" s="153"/>
      <c r="K34" s="153">
        <v>1900</v>
      </c>
      <c r="L34" s="153"/>
      <c r="M34" s="153"/>
    </row>
    <row r="35" spans="1:13" ht="15" x14ac:dyDescent="0.2">
      <c r="A35" s="119" t="s">
        <v>34</v>
      </c>
      <c r="B35" s="153">
        <v>1</v>
      </c>
      <c r="C35" s="153"/>
      <c r="D35" s="153"/>
      <c r="E35" s="153">
        <v>1</v>
      </c>
      <c r="F35" s="153"/>
      <c r="G35" s="153"/>
      <c r="H35" s="153">
        <v>1</v>
      </c>
      <c r="I35" s="153"/>
      <c r="J35" s="153"/>
      <c r="K35" s="153">
        <v>1</v>
      </c>
      <c r="L35" s="153"/>
      <c r="M35" s="153"/>
    </row>
    <row r="36" spans="1:13" ht="15" x14ac:dyDescent="0.2">
      <c r="A36" s="119" t="s">
        <v>35</v>
      </c>
      <c r="B36" s="159">
        <v>3.65</v>
      </c>
      <c r="C36" s="159"/>
      <c r="D36" s="159"/>
      <c r="E36" s="159">
        <v>3.65</v>
      </c>
      <c r="F36" s="159"/>
      <c r="G36" s="159"/>
      <c r="H36" s="159">
        <v>3.65</v>
      </c>
      <c r="I36" s="159"/>
      <c r="J36" s="159"/>
      <c r="K36" s="159">
        <v>3.65</v>
      </c>
      <c r="L36" s="159"/>
      <c r="M36" s="159"/>
    </row>
    <row r="37" spans="1:13" ht="15" x14ac:dyDescent="0.2">
      <c r="A37" s="119" t="s">
        <v>36</v>
      </c>
      <c r="B37" s="149">
        <f>1+((B36-3.6)/9)</f>
        <v>1.0055555555555555</v>
      </c>
      <c r="C37" s="149"/>
      <c r="D37" s="149"/>
      <c r="E37" s="149">
        <f>1+((E36-3.6)/9)</f>
        <v>1.0055555555555555</v>
      </c>
      <c r="F37" s="149"/>
      <c r="G37" s="149"/>
      <c r="H37" s="149">
        <f t="shared" ref="H37" si="1">1+((H36-3.6)/9)</f>
        <v>1.0055555555555555</v>
      </c>
      <c r="I37" s="149"/>
      <c r="J37" s="149"/>
      <c r="K37" s="149">
        <f t="shared" ref="K37" si="2">1+((K36-3.6)/9)</f>
        <v>1.0055555555555555</v>
      </c>
      <c r="L37" s="149"/>
      <c r="M37" s="149"/>
    </row>
    <row r="38" spans="1:13" ht="15" x14ac:dyDescent="0.2">
      <c r="A38" s="119" t="s">
        <v>37</v>
      </c>
      <c r="B38" s="149">
        <f>100/(100+B5*(B25-1))</f>
        <v>0.98039215686274506</v>
      </c>
      <c r="C38" s="149"/>
      <c r="D38" s="149"/>
      <c r="E38" s="149">
        <f>100/(100+E5*(B25-1))</f>
        <v>0.98039215686274506</v>
      </c>
      <c r="F38" s="149"/>
      <c r="G38" s="149"/>
      <c r="H38" s="149">
        <f>100/(100+H5*(B25-1))</f>
        <v>1</v>
      </c>
      <c r="I38" s="149"/>
      <c r="J38" s="149"/>
      <c r="K38" s="149">
        <f>100/(100+K5*(B25-1))</f>
        <v>1</v>
      </c>
      <c r="L38" s="149"/>
      <c r="M38" s="149"/>
    </row>
    <row r="39" spans="1:13" ht="15" x14ac:dyDescent="0.2">
      <c r="A39" s="119" t="s">
        <v>38</v>
      </c>
      <c r="B39" s="155">
        <v>1</v>
      </c>
      <c r="C39" s="155"/>
      <c r="D39" s="155"/>
      <c r="E39" s="155">
        <v>1</v>
      </c>
      <c r="F39" s="155"/>
      <c r="G39" s="155"/>
      <c r="H39" s="155">
        <v>1</v>
      </c>
      <c r="I39" s="155"/>
      <c r="J39" s="155"/>
      <c r="K39" s="155">
        <v>1</v>
      </c>
      <c r="L39" s="155"/>
      <c r="M39" s="155"/>
    </row>
    <row r="40" spans="1:13" ht="15" x14ac:dyDescent="0.2">
      <c r="A40" s="119" t="s">
        <v>39</v>
      </c>
      <c r="B40" s="155">
        <v>1</v>
      </c>
      <c r="C40" s="155"/>
      <c r="D40" s="155"/>
      <c r="E40" s="155">
        <v>1</v>
      </c>
      <c r="F40" s="155"/>
      <c r="G40" s="155"/>
      <c r="H40" s="155">
        <v>1</v>
      </c>
      <c r="I40" s="155"/>
      <c r="J40" s="155"/>
      <c r="K40" s="155">
        <v>1</v>
      </c>
      <c r="L40" s="155"/>
      <c r="M40" s="155"/>
    </row>
    <row r="41" spans="1:13" ht="15" x14ac:dyDescent="0.2">
      <c r="A41" s="119" t="s">
        <v>40</v>
      </c>
      <c r="B41" s="155">
        <v>1</v>
      </c>
      <c r="C41" s="155"/>
      <c r="D41" s="155"/>
      <c r="E41" s="155">
        <v>1</v>
      </c>
      <c r="F41" s="155"/>
      <c r="G41" s="155"/>
      <c r="H41" s="155">
        <v>1</v>
      </c>
      <c r="I41" s="155"/>
      <c r="J41" s="155"/>
      <c r="K41" s="155">
        <v>1</v>
      </c>
      <c r="L41" s="155"/>
      <c r="M41" s="155"/>
    </row>
    <row r="42" spans="1:13" ht="15" x14ac:dyDescent="0.2">
      <c r="A42" s="119" t="s">
        <v>41</v>
      </c>
      <c r="B42" s="155">
        <v>1</v>
      </c>
      <c r="C42" s="155"/>
      <c r="D42" s="155"/>
      <c r="E42" s="155">
        <v>1</v>
      </c>
      <c r="F42" s="155"/>
      <c r="G42" s="155"/>
      <c r="H42" s="155">
        <v>1</v>
      </c>
      <c r="I42" s="155"/>
      <c r="J42" s="155"/>
      <c r="K42" s="155">
        <v>1</v>
      </c>
      <c r="L42" s="155"/>
      <c r="M42" s="155"/>
    </row>
    <row r="43" spans="1:13" ht="15" x14ac:dyDescent="0.2">
      <c r="A43" s="119" t="s">
        <v>42</v>
      </c>
      <c r="B43" s="155">
        <v>1</v>
      </c>
      <c r="C43" s="155"/>
      <c r="D43" s="155"/>
      <c r="E43" s="155">
        <v>1</v>
      </c>
      <c r="F43" s="155"/>
      <c r="G43" s="155"/>
      <c r="H43" s="155">
        <v>1</v>
      </c>
      <c r="I43" s="155"/>
      <c r="J43" s="155"/>
      <c r="K43" s="155">
        <v>1</v>
      </c>
      <c r="L43" s="155"/>
      <c r="M43" s="155"/>
    </row>
    <row r="44" spans="1:13" ht="15" x14ac:dyDescent="0.2">
      <c r="A44" s="119" t="s">
        <v>43</v>
      </c>
      <c r="B44" s="149">
        <f>1/(1+(0.05*B33))</f>
        <v>1</v>
      </c>
      <c r="C44" s="149"/>
      <c r="D44" s="149"/>
      <c r="E44" s="149">
        <f>1/(1+(0.05*E33))</f>
        <v>1</v>
      </c>
      <c r="F44" s="149"/>
      <c r="G44" s="149"/>
      <c r="H44" s="149">
        <f t="shared" ref="H44" si="3">1/(1+(0.05*H33))</f>
        <v>0.97281831187410595</v>
      </c>
      <c r="I44" s="149"/>
      <c r="J44" s="149"/>
      <c r="K44" s="149">
        <f t="shared" ref="K44" si="4">1/(1+(0.05*K33))</f>
        <v>0.97530864197530875</v>
      </c>
      <c r="L44" s="149"/>
      <c r="M44" s="149"/>
    </row>
    <row r="45" spans="1:13" ht="15" x14ac:dyDescent="0.2">
      <c r="A45" s="119" t="s">
        <v>44</v>
      </c>
      <c r="B45" s="149">
        <f>(1-(0.15*D33))</f>
        <v>1</v>
      </c>
      <c r="C45" s="149"/>
      <c r="D45" s="149"/>
      <c r="E45" s="149">
        <f>(1-(0.15*G33))</f>
        <v>1</v>
      </c>
      <c r="F45" s="149"/>
      <c r="G45" s="149"/>
      <c r="H45" s="149">
        <f t="shared" ref="H45" si="5">(1-(0.15*J33))</f>
        <v>0.93382352941176472</v>
      </c>
      <c r="I45" s="149"/>
      <c r="J45" s="149"/>
      <c r="K45" s="149">
        <f t="shared" ref="K45" si="6">(1-(0.15*M33))</f>
        <v>0.92594936708860764</v>
      </c>
      <c r="L45" s="149"/>
      <c r="M45" s="149"/>
    </row>
    <row r="46" spans="1:13" ht="15" x14ac:dyDescent="0.2">
      <c r="A46" s="119" t="s">
        <v>45</v>
      </c>
      <c r="B46" s="155">
        <v>1</v>
      </c>
      <c r="C46" s="155"/>
      <c r="D46" s="155"/>
      <c r="E46" s="155">
        <v>1</v>
      </c>
      <c r="F46" s="155"/>
      <c r="G46" s="155"/>
      <c r="H46" s="155">
        <v>1</v>
      </c>
      <c r="I46" s="155"/>
      <c r="J46" s="155"/>
      <c r="K46" s="155">
        <v>1</v>
      </c>
      <c r="L46" s="155"/>
      <c r="M46" s="155"/>
    </row>
    <row r="47" spans="1:13" ht="15" x14ac:dyDescent="0.2">
      <c r="A47" s="119" t="s">
        <v>46</v>
      </c>
      <c r="B47" s="155">
        <v>1</v>
      </c>
      <c r="C47" s="155"/>
      <c r="D47" s="155"/>
      <c r="E47" s="155">
        <v>1</v>
      </c>
      <c r="F47" s="155"/>
      <c r="G47" s="155"/>
      <c r="H47" s="155">
        <v>1</v>
      </c>
      <c r="I47" s="155"/>
      <c r="J47" s="155"/>
      <c r="K47" s="155">
        <v>1</v>
      </c>
      <c r="L47" s="155"/>
      <c r="M47" s="155"/>
    </row>
    <row r="48" spans="1:13" ht="15" x14ac:dyDescent="0.2">
      <c r="A48" s="119" t="s">
        <v>47</v>
      </c>
      <c r="B48" s="153">
        <f>B34*B35*B37*B38*B39*B40*B41*B42*B43*B44*B45*B46*B47</f>
        <v>1873.0936819172111</v>
      </c>
      <c r="C48" s="153"/>
      <c r="D48" s="153"/>
      <c r="E48" s="153">
        <f>E34*E35*E37*E38*E39*E40*E41*E42*E43*E44*E45*E46*E47</f>
        <v>1873.0936819172111</v>
      </c>
      <c r="F48" s="153"/>
      <c r="G48" s="153"/>
      <c r="H48" s="153">
        <f>H34*H35*H37*H38*H39*H40*H41*H42*H43*H44*H45*H46*H47</f>
        <v>1735.626291527579</v>
      </c>
      <c r="I48" s="153"/>
      <c r="J48" s="153"/>
      <c r="K48" s="153">
        <f>K34*K35*K37*K38*K39*K40*K41*K42*K43*K44*K45*K46*K47</f>
        <v>1725.396776406036</v>
      </c>
      <c r="L48" s="153"/>
      <c r="M48" s="153"/>
    </row>
    <row r="49" spans="1:13" ht="15" x14ac:dyDescent="0.2">
      <c r="A49" s="12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</row>
    <row r="50" spans="1:13" ht="15" x14ac:dyDescent="0.2">
      <c r="A50" s="14" t="s">
        <v>48</v>
      </c>
      <c r="B50" s="15"/>
      <c r="C50" s="15"/>
      <c r="D50" s="15"/>
      <c r="E50" s="15"/>
      <c r="F50" s="5"/>
      <c r="G50" s="5"/>
      <c r="H50" s="5"/>
      <c r="I50" s="5"/>
      <c r="J50" s="5"/>
      <c r="K50" s="5"/>
      <c r="L50" s="5"/>
      <c r="M50" s="5"/>
    </row>
    <row r="51" spans="1:13" ht="15" x14ac:dyDescent="0.2">
      <c r="A51" s="128" t="s">
        <v>49</v>
      </c>
      <c r="B51" s="156">
        <v>2</v>
      </c>
      <c r="C51" s="156"/>
      <c r="D51" s="156"/>
      <c r="E51" s="156">
        <v>2</v>
      </c>
      <c r="F51" s="156"/>
      <c r="G51" s="156"/>
      <c r="H51" s="156">
        <v>1</v>
      </c>
      <c r="I51" s="156"/>
      <c r="J51" s="156"/>
      <c r="K51" s="156">
        <v>1</v>
      </c>
      <c r="L51" s="156"/>
      <c r="M51" s="156"/>
    </row>
    <row r="52" spans="1:13" ht="15" x14ac:dyDescent="0.25">
      <c r="A52" s="132" t="s">
        <v>50</v>
      </c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</row>
    <row r="53" spans="1:13" ht="15" x14ac:dyDescent="0.2">
      <c r="A53" s="132" t="s">
        <v>51</v>
      </c>
      <c r="B53" s="153">
        <f>B32</f>
        <v>294.11764705882354</v>
      </c>
      <c r="C53" s="153"/>
      <c r="D53" s="153"/>
      <c r="E53" s="153">
        <f>E32</f>
        <v>205.88235294117646</v>
      </c>
      <c r="F53" s="153"/>
      <c r="G53" s="153"/>
      <c r="H53" s="153">
        <f>H32</f>
        <v>200</v>
      </c>
      <c r="I53" s="153"/>
      <c r="J53" s="153"/>
      <c r="K53" s="153">
        <f>K32</f>
        <v>185.88235294117646</v>
      </c>
      <c r="L53" s="153"/>
      <c r="M53" s="153"/>
    </row>
    <row r="54" spans="1:13" ht="15" x14ac:dyDescent="0.2">
      <c r="A54" s="132" t="s">
        <v>52</v>
      </c>
      <c r="B54" s="153">
        <f>B48</f>
        <v>1873.0936819172111</v>
      </c>
      <c r="C54" s="153"/>
      <c r="D54" s="153"/>
      <c r="E54" s="153">
        <f>E48</f>
        <v>1873.0936819172111</v>
      </c>
      <c r="F54" s="153"/>
      <c r="G54" s="153"/>
      <c r="H54" s="153">
        <f>H48</f>
        <v>1735.626291527579</v>
      </c>
      <c r="I54" s="153"/>
      <c r="J54" s="153"/>
      <c r="K54" s="153">
        <f>K48</f>
        <v>1725.396776406036</v>
      </c>
      <c r="L54" s="153"/>
      <c r="M54" s="153"/>
    </row>
    <row r="55" spans="1:13" ht="15" x14ac:dyDescent="0.2">
      <c r="A55" s="132" t="s">
        <v>13</v>
      </c>
      <c r="B55" s="146">
        <f>B10</f>
        <v>5</v>
      </c>
      <c r="C55" s="146"/>
      <c r="D55" s="146"/>
      <c r="E55" s="154">
        <f>E10</f>
        <v>5</v>
      </c>
      <c r="F55" s="154"/>
      <c r="G55" s="154"/>
      <c r="H55" s="146">
        <f>H10</f>
        <v>5</v>
      </c>
      <c r="I55" s="146"/>
      <c r="J55" s="146"/>
      <c r="K55" s="146">
        <f>K10</f>
        <v>5</v>
      </c>
      <c r="L55" s="146"/>
      <c r="M55" s="146"/>
    </row>
    <row r="56" spans="1:13" ht="15" x14ac:dyDescent="0.2">
      <c r="A56" s="132" t="s">
        <v>53</v>
      </c>
      <c r="B56" s="146">
        <f>D21+D22-B55</f>
        <v>2.1576554609951391</v>
      </c>
      <c r="C56" s="146"/>
      <c r="D56" s="146"/>
      <c r="E56" s="146">
        <f>D21+D22-E55</f>
        <v>2.1576554609951391</v>
      </c>
      <c r="F56" s="146"/>
      <c r="G56" s="146"/>
      <c r="H56" s="146">
        <f>B21+B22-H55</f>
        <v>1.5834132989350156</v>
      </c>
      <c r="I56" s="146"/>
      <c r="J56" s="146"/>
      <c r="K56" s="146">
        <f>B21+B22-K55</f>
        <v>1.5834132989350156</v>
      </c>
      <c r="L56" s="146"/>
      <c r="M56" s="146"/>
    </row>
    <row r="57" spans="1:13" ht="15" x14ac:dyDescent="0.2">
      <c r="A57" s="132" t="s">
        <v>54</v>
      </c>
      <c r="B57" s="149">
        <f>B56/B24</f>
        <v>0.15702239022971792</v>
      </c>
      <c r="C57" s="149"/>
      <c r="D57" s="149"/>
      <c r="E57" s="150">
        <f>E56/B24</f>
        <v>0.15702239022971792</v>
      </c>
      <c r="F57" s="151"/>
      <c r="G57" s="152"/>
      <c r="H57" s="149">
        <f>H56/B24</f>
        <v>0.11523217928669065</v>
      </c>
      <c r="I57" s="149"/>
      <c r="J57" s="149"/>
      <c r="K57" s="149">
        <f>K56/B24</f>
        <v>0.11523217928669065</v>
      </c>
      <c r="L57" s="149"/>
      <c r="M57" s="149"/>
    </row>
    <row r="58" spans="1:13" ht="15" x14ac:dyDescent="0.2">
      <c r="A58" s="132" t="s">
        <v>55</v>
      </c>
      <c r="B58" s="153">
        <f>(B48*B56)/B24</f>
        <v>294.11764705882348</v>
      </c>
      <c r="C58" s="153"/>
      <c r="D58" s="153"/>
      <c r="E58" s="153">
        <f>(E48*E56)/B24</f>
        <v>294.11764705882348</v>
      </c>
      <c r="F58" s="153"/>
      <c r="G58" s="153"/>
      <c r="H58" s="153">
        <f>H54*H56/B24</f>
        <v>200.00000000000003</v>
      </c>
      <c r="I58" s="153"/>
      <c r="J58" s="153"/>
      <c r="K58" s="153">
        <f>K54*K56/B24</f>
        <v>198.82123067949846</v>
      </c>
      <c r="L58" s="153"/>
      <c r="M58" s="153"/>
    </row>
    <row r="59" spans="1:13" ht="15" x14ac:dyDescent="0.2">
      <c r="A59" s="132" t="s">
        <v>56</v>
      </c>
      <c r="B59" s="149">
        <f>B53/B58</f>
        <v>1.0000000000000002</v>
      </c>
      <c r="C59" s="149"/>
      <c r="D59" s="149"/>
      <c r="E59" s="149">
        <f>E53/E58</f>
        <v>0.70000000000000007</v>
      </c>
      <c r="F59" s="149"/>
      <c r="G59" s="149"/>
      <c r="H59" s="149">
        <f>H53/H58</f>
        <v>0.99999999999999989</v>
      </c>
      <c r="I59" s="149"/>
      <c r="J59" s="149"/>
      <c r="K59" s="149">
        <f>K53/K58</f>
        <v>0.93492205186487565</v>
      </c>
      <c r="L59" s="149"/>
      <c r="M59" s="149"/>
    </row>
    <row r="60" spans="1:13" ht="15" x14ac:dyDescent="0.2">
      <c r="A60" s="132" t="s">
        <v>57</v>
      </c>
      <c r="B60" s="149">
        <f>B53/B54</f>
        <v>0.15702239022971795</v>
      </c>
      <c r="C60" s="149"/>
      <c r="D60" s="149"/>
      <c r="E60" s="149">
        <f>E53/E54</f>
        <v>0.10991567316080257</v>
      </c>
      <c r="F60" s="149"/>
      <c r="G60" s="149"/>
      <c r="H60" s="149">
        <f>H53/H54</f>
        <v>0.11523217928669065</v>
      </c>
      <c r="I60" s="149"/>
      <c r="J60" s="149"/>
      <c r="K60" s="149">
        <f>K53/K54</f>
        <v>0.10773310549957406</v>
      </c>
      <c r="L60" s="149"/>
      <c r="M60" s="149"/>
    </row>
    <row r="61" spans="1:13" ht="15" x14ac:dyDescent="0.2">
      <c r="A61" s="132" t="s">
        <v>58</v>
      </c>
      <c r="B61" s="150">
        <f>MAX(B60,E60)</f>
        <v>0.15702239022971795</v>
      </c>
      <c r="C61" s="151"/>
      <c r="D61" s="151"/>
      <c r="E61" s="151"/>
      <c r="F61" s="151"/>
      <c r="G61" s="152"/>
      <c r="H61" s="150">
        <f>MAX(H60:M60)</f>
        <v>0.11523217928669065</v>
      </c>
      <c r="I61" s="151"/>
      <c r="J61" s="151"/>
      <c r="K61" s="151"/>
      <c r="L61" s="151"/>
      <c r="M61" s="152"/>
    </row>
    <row r="62" spans="1:13" ht="15" x14ac:dyDescent="0.2">
      <c r="A62" s="132" t="s">
        <v>59</v>
      </c>
      <c r="B62" s="146">
        <f>B55+H55</f>
        <v>10</v>
      </c>
      <c r="C62" s="146"/>
      <c r="D62" s="146"/>
      <c r="E62" s="147"/>
      <c r="F62" s="147"/>
      <c r="G62" s="147"/>
      <c r="H62" s="148"/>
      <c r="I62" s="148"/>
      <c r="J62" s="148"/>
      <c r="K62" s="148"/>
      <c r="L62" s="148"/>
      <c r="M62" s="148"/>
    </row>
    <row r="63" spans="1:13" ht="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" x14ac:dyDescent="0.2">
      <c r="A64" s="14" t="s">
        <v>60</v>
      </c>
      <c r="B64" s="15"/>
      <c r="C64" s="15"/>
      <c r="D64" s="15"/>
      <c r="E64" s="15"/>
      <c r="F64" s="5"/>
      <c r="G64" s="5"/>
      <c r="H64" s="5"/>
      <c r="I64" s="5"/>
      <c r="J64" s="5" t="s">
        <v>61</v>
      </c>
      <c r="K64" s="5"/>
      <c r="L64" s="5"/>
      <c r="M64" s="5"/>
    </row>
    <row r="65" spans="1:13" ht="15" x14ac:dyDescent="0.2">
      <c r="A65" s="128" t="s">
        <v>62</v>
      </c>
      <c r="B65" s="126" t="s">
        <v>1</v>
      </c>
      <c r="C65" s="126" t="s">
        <v>2</v>
      </c>
      <c r="D65" s="126" t="s">
        <v>3</v>
      </c>
      <c r="E65" s="126" t="s">
        <v>4</v>
      </c>
      <c r="F65" s="5"/>
      <c r="G65" s="5"/>
      <c r="H65" s="5"/>
      <c r="I65" s="5"/>
      <c r="J65" s="5"/>
      <c r="K65" s="5"/>
      <c r="L65" s="5"/>
      <c r="M65" s="5"/>
    </row>
    <row r="66" spans="1:13" ht="15" x14ac:dyDescent="0.2">
      <c r="A66" s="132" t="s">
        <v>30</v>
      </c>
      <c r="B66" s="131">
        <f>B53</f>
        <v>294.11764705882354</v>
      </c>
      <c r="C66" s="131">
        <f>E53</f>
        <v>205.88235294117646</v>
      </c>
      <c r="D66" s="131">
        <f>H53</f>
        <v>200</v>
      </c>
      <c r="E66" s="131">
        <f>K53</f>
        <v>185.88235294117646</v>
      </c>
      <c r="F66" s="5"/>
      <c r="G66" s="5"/>
      <c r="H66" s="5"/>
      <c r="I66" s="5"/>
      <c r="J66" s="5"/>
      <c r="K66" s="5"/>
      <c r="L66" s="5"/>
      <c r="M66" s="5"/>
    </row>
    <row r="67" spans="1:13" ht="15" x14ac:dyDescent="0.2">
      <c r="A67" s="132" t="s">
        <v>55</v>
      </c>
      <c r="B67" s="131">
        <f>B58</f>
        <v>294.11764705882348</v>
      </c>
      <c r="C67" s="131">
        <f>E58</f>
        <v>294.11764705882348</v>
      </c>
      <c r="D67" s="131">
        <f>H58</f>
        <v>200.00000000000003</v>
      </c>
      <c r="E67" s="131">
        <f>K58</f>
        <v>198.82123067949846</v>
      </c>
      <c r="F67" s="5"/>
      <c r="G67" s="5"/>
      <c r="H67" s="5"/>
      <c r="I67" s="5"/>
      <c r="J67" s="5"/>
      <c r="K67" s="5"/>
      <c r="L67" s="5"/>
      <c r="M67" s="5"/>
    </row>
    <row r="68" spans="1:13" ht="15" x14ac:dyDescent="0.2">
      <c r="A68" s="132" t="s">
        <v>56</v>
      </c>
      <c r="B68" s="130">
        <f>B59</f>
        <v>1.0000000000000002</v>
      </c>
      <c r="C68" s="130">
        <f>E59</f>
        <v>0.70000000000000007</v>
      </c>
      <c r="D68" s="130">
        <f>H59</f>
        <v>0.99999999999999989</v>
      </c>
      <c r="E68" s="135">
        <f>K59</f>
        <v>0.93492205186487565</v>
      </c>
      <c r="F68" s="5"/>
      <c r="G68" s="5"/>
      <c r="H68" s="5"/>
      <c r="I68" s="5"/>
      <c r="J68" s="5"/>
      <c r="K68" s="5"/>
      <c r="L68" s="5"/>
      <c r="M68" s="5"/>
    </row>
    <row r="69" spans="1:13" ht="15" x14ac:dyDescent="0.2">
      <c r="A69" s="132" t="s">
        <v>54</v>
      </c>
      <c r="B69" s="130">
        <f>B57</f>
        <v>0.15702239022971792</v>
      </c>
      <c r="C69" s="130">
        <f>E57</f>
        <v>0.15702239022971792</v>
      </c>
      <c r="D69" s="130">
        <f>H57</f>
        <v>0.11523217928669065</v>
      </c>
      <c r="E69" s="130">
        <f>K57</f>
        <v>0.11523217928669065</v>
      </c>
      <c r="F69" s="5"/>
      <c r="G69" s="5"/>
      <c r="H69" s="5"/>
      <c r="I69" s="5"/>
      <c r="J69" s="5"/>
      <c r="K69" s="5"/>
      <c r="L69" s="5"/>
      <c r="M69" s="5"/>
    </row>
    <row r="70" spans="1:13" ht="15" x14ac:dyDescent="0.2">
      <c r="A70" s="132" t="s">
        <v>63</v>
      </c>
      <c r="B70" s="135">
        <f>(0.5*$B$24*(1-B57)^2)/(1-MIN(1,B59)*B57)</f>
        <v>5.7917066494675078</v>
      </c>
      <c r="C70" s="135">
        <f>(0.5*$B$24*(1-E57)^2)/(1-MIN(1,E59)*E57)</f>
        <v>5.4851870554741282</v>
      </c>
      <c r="D70" s="135">
        <f>(0.5*$B$24*(1-H57)^2)/(1-MIN(1,H59)*H57)</f>
        <v>6.0788277304975704</v>
      </c>
      <c r="E70" s="135">
        <f>(0.5*$B$24*(1-K57)^2)/(1-MIN(1,K59)*K57)</f>
        <v>6.0277381092517945</v>
      </c>
      <c r="F70" s="5"/>
      <c r="G70" s="5"/>
      <c r="H70" s="5"/>
      <c r="I70" s="5"/>
      <c r="J70" s="5"/>
      <c r="K70" s="5"/>
      <c r="L70" s="5"/>
      <c r="M70" s="5"/>
    </row>
    <row r="71" spans="1:13" ht="15" x14ac:dyDescent="0.2">
      <c r="A71" s="132" t="s">
        <v>64</v>
      </c>
      <c r="B71" s="135">
        <v>0.5</v>
      </c>
      <c r="C71" s="135">
        <v>0.5</v>
      </c>
      <c r="D71" s="135">
        <v>0.5</v>
      </c>
      <c r="E71" s="135">
        <v>0.5</v>
      </c>
      <c r="F71" s="5"/>
      <c r="G71" s="5"/>
      <c r="H71" s="5"/>
      <c r="I71" s="5"/>
      <c r="J71" s="5"/>
      <c r="K71" s="5"/>
      <c r="L71" s="5"/>
      <c r="M71" s="5"/>
    </row>
    <row r="72" spans="1:13" ht="15" x14ac:dyDescent="0.2">
      <c r="A72" s="132" t="s">
        <v>65</v>
      </c>
      <c r="B72" s="135">
        <f>900*B26*((B68-1)+(SQRT(((B68-1)^2)+((8*B71*B68)/(B67*B26)))))</f>
        <v>52.478567053607762</v>
      </c>
      <c r="C72" s="135">
        <f>900*B26*((C68-1)+(SQRT(((C68-1)^2)+((8*C71*C68)/(C67*B26)))))</f>
        <v>13.023599025378898</v>
      </c>
      <c r="D72" s="135">
        <f>900*B26*((D68-1)+(SQRT(((D68-1)^2)+((8*D71*D68)/(D67*B26)))))</f>
        <v>63.639610306789237</v>
      </c>
      <c r="E72" s="135">
        <f>900*B26*((E68-1)+(SQRT(((E68-1)^2)+((8*E71*E68)/(E67*B26)))))</f>
        <v>48.786849279851957</v>
      </c>
      <c r="F72" s="5"/>
      <c r="G72" s="5"/>
      <c r="H72" s="5"/>
      <c r="I72" s="5"/>
      <c r="J72" s="5"/>
      <c r="K72" s="5"/>
      <c r="L72" s="5"/>
      <c r="M72" s="5"/>
    </row>
    <row r="73" spans="1:13" ht="15" x14ac:dyDescent="0.2">
      <c r="A73" s="132" t="s">
        <v>66</v>
      </c>
      <c r="B73" s="133">
        <v>1</v>
      </c>
      <c r="C73" s="133">
        <v>1</v>
      </c>
      <c r="D73" s="133">
        <v>1</v>
      </c>
      <c r="E73" s="133">
        <v>1</v>
      </c>
      <c r="F73" s="5"/>
      <c r="G73" s="5"/>
      <c r="H73" s="5"/>
      <c r="I73" s="5"/>
      <c r="J73" s="5"/>
      <c r="K73" s="5"/>
      <c r="L73" s="5"/>
      <c r="M73" s="5"/>
    </row>
    <row r="74" spans="1:13" ht="15" x14ac:dyDescent="0.2">
      <c r="A74" s="132" t="s">
        <v>67</v>
      </c>
      <c r="B74" s="135">
        <f>B70+B72</f>
        <v>58.270273703075269</v>
      </c>
      <c r="C74" s="135">
        <f>C70+C72</f>
        <v>18.508786080853028</v>
      </c>
      <c r="D74" s="135">
        <f>D70+D72</f>
        <v>69.718438037286802</v>
      </c>
      <c r="E74" s="135">
        <f>E70+E72</f>
        <v>54.81458738910375</v>
      </c>
      <c r="F74" s="21"/>
      <c r="G74" s="23"/>
      <c r="H74" s="23"/>
      <c r="I74" s="23"/>
      <c r="J74" s="5"/>
      <c r="K74" s="5"/>
      <c r="L74" s="5"/>
      <c r="M74" s="5"/>
    </row>
    <row r="75" spans="1:13" ht="15" x14ac:dyDescent="0.2">
      <c r="A75" s="132" t="s">
        <v>68</v>
      </c>
      <c r="B75" s="135" t="str">
        <f>IF(B74&lt;10,"A",IF(B74&lt;20,"B",IF(B74&lt;35,"C",IF(B74&lt;55,"D",IF(B74&lt;80,"E","F")))))</f>
        <v>E</v>
      </c>
      <c r="C75" s="135" t="str">
        <f>IF(C74&lt;10,"A",IF(C74&lt;20,"B",IF(C74&lt;35,"C",IF(C74&lt;55,"D",IF(C74&lt;80,"E","F")))))</f>
        <v>B</v>
      </c>
      <c r="D75" s="135" t="str">
        <f>IF(D74&lt;10,"A",IF(D74&lt;20,"B",IF(D74&lt;35,"C",IF(D74&lt;55,"D",IF(D74&lt;80,"E","F")))))</f>
        <v>E</v>
      </c>
      <c r="E75" s="135" t="str">
        <f>IF(E74&lt;10,"A",IF(E74&lt;20,"B",IF(E74&lt;35,"C",IF(E74&lt;55,"D",IF(E74&lt;80,"E","F")))))</f>
        <v>D</v>
      </c>
      <c r="F75" s="5"/>
      <c r="G75" s="5"/>
      <c r="H75" s="5"/>
      <c r="I75" s="5"/>
      <c r="J75" s="5"/>
      <c r="K75" s="5"/>
      <c r="L75" s="5"/>
      <c r="M75" s="5"/>
    </row>
    <row r="76" spans="1:13" ht="15" x14ac:dyDescent="0.2">
      <c r="A76" s="132" t="s">
        <v>69</v>
      </c>
      <c r="B76" s="173">
        <f>((B74*B66)+(C74*C66)+(D74*D66)+(E74*E66))/(E66+D66+B66+C66)</f>
        <v>50.889037534840966</v>
      </c>
      <c r="C76" s="174"/>
      <c r="D76" s="175"/>
      <c r="E76" s="135" t="str">
        <f>IF(B76&lt;10,"A",IF(B76&lt;20,"B",IF(B76&lt;35,"C",IF(B76&lt;55,"D",IF(B76&lt;80,"E","F")))))</f>
        <v>D</v>
      </c>
      <c r="F76" s="5"/>
      <c r="G76" s="5"/>
      <c r="H76" s="5"/>
      <c r="I76" s="5"/>
      <c r="J76" s="5"/>
      <c r="K76" s="5"/>
      <c r="L76" s="5"/>
      <c r="M76" s="5"/>
    </row>
    <row r="77" spans="1:13" ht="15" x14ac:dyDescent="0.2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3" ht="1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3" ht="1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3" ht="1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3" ht="1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3" ht="1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3" ht="1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3" ht="1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3" ht="1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3" ht="15" x14ac:dyDescent="0.25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" x14ac:dyDescent="0.25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</sheetData>
  <mergeCells count="192">
    <mergeCell ref="K1:M2"/>
    <mergeCell ref="E1:G2"/>
    <mergeCell ref="A1:A3"/>
    <mergeCell ref="B1:D2"/>
    <mergeCell ref="H1:J2"/>
    <mergeCell ref="B7:D7"/>
    <mergeCell ref="E7:G7"/>
    <mergeCell ref="H7:J7"/>
    <mergeCell ref="K7:M7"/>
    <mergeCell ref="B8:D8"/>
    <mergeCell ref="E8:G8"/>
    <mergeCell ref="H8:J8"/>
    <mergeCell ref="K8:M8"/>
    <mergeCell ref="B5:D5"/>
    <mergeCell ref="E5:G5"/>
    <mergeCell ref="H5:J5"/>
    <mergeCell ref="K5:M5"/>
    <mergeCell ref="B6:D6"/>
    <mergeCell ref="E6:G6"/>
    <mergeCell ref="H6:J6"/>
    <mergeCell ref="K6:M6"/>
    <mergeCell ref="B10:D10"/>
    <mergeCell ref="E10:G10"/>
    <mergeCell ref="H10:J10"/>
    <mergeCell ref="K10:M10"/>
    <mergeCell ref="B11:D11"/>
    <mergeCell ref="E11:G11"/>
    <mergeCell ref="H11:J11"/>
    <mergeCell ref="K11:M11"/>
    <mergeCell ref="B9:D9"/>
    <mergeCell ref="E9:G9"/>
    <mergeCell ref="H9:J9"/>
    <mergeCell ref="K9:M9"/>
    <mergeCell ref="B14:D14"/>
    <mergeCell ref="E14:G14"/>
    <mergeCell ref="H14:J14"/>
    <mergeCell ref="K14:M14"/>
    <mergeCell ref="B15:D15"/>
    <mergeCell ref="E15:G15"/>
    <mergeCell ref="H15:J15"/>
    <mergeCell ref="K15:M15"/>
    <mergeCell ref="B12:D12"/>
    <mergeCell ref="E12:G12"/>
    <mergeCell ref="H12:J12"/>
    <mergeCell ref="K12:M12"/>
    <mergeCell ref="B13:D13"/>
    <mergeCell ref="E13:G13"/>
    <mergeCell ref="H13:J13"/>
    <mergeCell ref="K13:M13"/>
    <mergeCell ref="K18:M18"/>
    <mergeCell ref="B20:C20"/>
    <mergeCell ref="D20:E20"/>
    <mergeCell ref="B16:D16"/>
    <mergeCell ref="E16:G16"/>
    <mergeCell ref="H16:J16"/>
    <mergeCell ref="K16:M16"/>
    <mergeCell ref="B17:D17"/>
    <mergeCell ref="E17:G17"/>
    <mergeCell ref="H17:J17"/>
    <mergeCell ref="K17:M17"/>
    <mergeCell ref="B21:C21"/>
    <mergeCell ref="D21:E21"/>
    <mergeCell ref="B22:C22"/>
    <mergeCell ref="D22:E22"/>
    <mergeCell ref="B23:C23"/>
    <mergeCell ref="D23:E23"/>
    <mergeCell ref="B18:D18"/>
    <mergeCell ref="E18:G18"/>
    <mergeCell ref="H18:J18"/>
    <mergeCell ref="B32:D32"/>
    <mergeCell ref="E32:G32"/>
    <mergeCell ref="H32:J32"/>
    <mergeCell ref="K32:M32"/>
    <mergeCell ref="B24:E24"/>
    <mergeCell ref="B25:C25"/>
    <mergeCell ref="B26:C26"/>
    <mergeCell ref="B28:M28"/>
    <mergeCell ref="B30:D30"/>
    <mergeCell ref="E30:G30"/>
    <mergeCell ref="H30:J30"/>
    <mergeCell ref="K30:M30"/>
    <mergeCell ref="B36:D36"/>
    <mergeCell ref="E36:G36"/>
    <mergeCell ref="H36:J36"/>
    <mergeCell ref="K36:M36"/>
    <mergeCell ref="B37:D37"/>
    <mergeCell ref="E37:G37"/>
    <mergeCell ref="H37:J37"/>
    <mergeCell ref="K37:M37"/>
    <mergeCell ref="B34:D34"/>
    <mergeCell ref="E34:G34"/>
    <mergeCell ref="H34:J34"/>
    <mergeCell ref="K34:M34"/>
    <mergeCell ref="B35:D35"/>
    <mergeCell ref="E35:G35"/>
    <mergeCell ref="H35:J35"/>
    <mergeCell ref="K35:M35"/>
    <mergeCell ref="B40:D40"/>
    <mergeCell ref="E40:G40"/>
    <mergeCell ref="H40:J40"/>
    <mergeCell ref="K40:M40"/>
    <mergeCell ref="B41:D41"/>
    <mergeCell ref="E41:G41"/>
    <mergeCell ref="H41:J41"/>
    <mergeCell ref="K41:M41"/>
    <mergeCell ref="B38:D38"/>
    <mergeCell ref="E38:G38"/>
    <mergeCell ref="H38:J38"/>
    <mergeCell ref="K38:M38"/>
    <mergeCell ref="B39:D39"/>
    <mergeCell ref="E39:G39"/>
    <mergeCell ref="H39:J39"/>
    <mergeCell ref="K39:M39"/>
    <mergeCell ref="B44:D44"/>
    <mergeCell ref="E44:G44"/>
    <mergeCell ref="H44:J44"/>
    <mergeCell ref="K44:M44"/>
    <mergeCell ref="B45:D45"/>
    <mergeCell ref="E45:G45"/>
    <mergeCell ref="H45:J45"/>
    <mergeCell ref="K45:M45"/>
    <mergeCell ref="B42:D42"/>
    <mergeCell ref="E42:G42"/>
    <mergeCell ref="H42:J42"/>
    <mergeCell ref="K42:M42"/>
    <mergeCell ref="B43:D43"/>
    <mergeCell ref="E43:G43"/>
    <mergeCell ref="H43:J43"/>
    <mergeCell ref="K43:M43"/>
    <mergeCell ref="B48:D48"/>
    <mergeCell ref="E48:G48"/>
    <mergeCell ref="H48:J48"/>
    <mergeCell ref="K48:M48"/>
    <mergeCell ref="B49:D49"/>
    <mergeCell ref="E49:G49"/>
    <mergeCell ref="H49:J49"/>
    <mergeCell ref="K49:M49"/>
    <mergeCell ref="B46:D46"/>
    <mergeCell ref="E46:G46"/>
    <mergeCell ref="H46:J46"/>
    <mergeCell ref="K46:M46"/>
    <mergeCell ref="B47:D47"/>
    <mergeCell ref="E47:G47"/>
    <mergeCell ref="H47:J47"/>
    <mergeCell ref="K47:M47"/>
    <mergeCell ref="B53:D53"/>
    <mergeCell ref="E53:G53"/>
    <mergeCell ref="H53:J53"/>
    <mergeCell ref="K53:M53"/>
    <mergeCell ref="B54:D54"/>
    <mergeCell ref="E54:G54"/>
    <mergeCell ref="H54:J54"/>
    <mergeCell ref="K54:M54"/>
    <mergeCell ref="B51:D51"/>
    <mergeCell ref="E51:G51"/>
    <mergeCell ref="H51:J51"/>
    <mergeCell ref="K51:M51"/>
    <mergeCell ref="B52:D52"/>
    <mergeCell ref="E52:G52"/>
    <mergeCell ref="H52:J52"/>
    <mergeCell ref="K52:M52"/>
    <mergeCell ref="B57:D57"/>
    <mergeCell ref="E57:G57"/>
    <mergeCell ref="H57:J57"/>
    <mergeCell ref="K57:M57"/>
    <mergeCell ref="B58:D58"/>
    <mergeCell ref="E58:G58"/>
    <mergeCell ref="H58:J58"/>
    <mergeCell ref="K58:M58"/>
    <mergeCell ref="B55:D55"/>
    <mergeCell ref="E55:G55"/>
    <mergeCell ref="H55:J55"/>
    <mergeCell ref="K55:M55"/>
    <mergeCell ref="B56:D56"/>
    <mergeCell ref="E56:G56"/>
    <mergeCell ref="H56:J56"/>
    <mergeCell ref="K56:M56"/>
    <mergeCell ref="B76:D76"/>
    <mergeCell ref="B62:D62"/>
    <mergeCell ref="E62:G62"/>
    <mergeCell ref="H62:J62"/>
    <mergeCell ref="K62:M62"/>
    <mergeCell ref="B59:D59"/>
    <mergeCell ref="E59:G59"/>
    <mergeCell ref="H59:J59"/>
    <mergeCell ref="K59:M59"/>
    <mergeCell ref="B60:D60"/>
    <mergeCell ref="E60:G60"/>
    <mergeCell ref="H60:J60"/>
    <mergeCell ref="K60:M60"/>
    <mergeCell ref="H61:M61"/>
    <mergeCell ref="B61:G6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8"/>
  <sheetViews>
    <sheetView topLeftCell="A61" zoomScale="85" zoomScaleNormal="85" workbookViewId="0">
      <selection activeCell="A64" sqref="A64:E76"/>
    </sheetView>
  </sheetViews>
  <sheetFormatPr defaultRowHeight="14.25" x14ac:dyDescent="0.2"/>
  <cols>
    <col min="1" max="1" width="31.375" customWidth="1"/>
    <col min="2" max="2" width="8.125" customWidth="1"/>
    <col min="3" max="3" width="10.375" customWidth="1"/>
    <col min="4" max="4" width="13.375" customWidth="1"/>
    <col min="5" max="6" width="8.125" customWidth="1"/>
    <col min="7" max="7" width="13.375" customWidth="1"/>
    <col min="8" max="9" width="8.125" customWidth="1"/>
    <col min="10" max="10" width="12.375" customWidth="1"/>
    <col min="11" max="13" width="8.125" customWidth="1"/>
  </cols>
  <sheetData>
    <row r="1" spans="1:15" ht="15" x14ac:dyDescent="0.2">
      <c r="A1" s="177" t="s">
        <v>0</v>
      </c>
      <c r="B1" s="139" t="s">
        <v>1</v>
      </c>
      <c r="C1" s="139"/>
      <c r="D1" s="139"/>
      <c r="E1" s="139" t="s">
        <v>2</v>
      </c>
      <c r="F1" s="139"/>
      <c r="G1" s="139"/>
      <c r="H1" s="139" t="s">
        <v>3</v>
      </c>
      <c r="I1" s="139"/>
      <c r="J1" s="139"/>
      <c r="K1" s="139" t="s">
        <v>4</v>
      </c>
      <c r="L1" s="139"/>
      <c r="M1" s="139"/>
      <c r="N1" s="35"/>
      <c r="O1" s="35"/>
    </row>
    <row r="2" spans="1:15" ht="15" x14ac:dyDescent="0.2">
      <c r="A2" s="177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36"/>
      <c r="O2" s="36"/>
    </row>
    <row r="3" spans="1:15" ht="15" x14ac:dyDescent="0.2">
      <c r="A3" s="177"/>
      <c r="B3" s="128" t="s">
        <v>5</v>
      </c>
      <c r="C3" s="128" t="s">
        <v>6</v>
      </c>
      <c r="D3" s="128" t="s">
        <v>7</v>
      </c>
      <c r="E3" s="128" t="s">
        <v>5</v>
      </c>
      <c r="F3" s="128" t="s">
        <v>6</v>
      </c>
      <c r="G3" s="128" t="s">
        <v>7</v>
      </c>
      <c r="H3" s="128" t="s">
        <v>5</v>
      </c>
      <c r="I3" s="128" t="s">
        <v>6</v>
      </c>
      <c r="J3" s="128" t="s">
        <v>7</v>
      </c>
      <c r="K3" s="128" t="s">
        <v>5</v>
      </c>
      <c r="L3" s="128" t="s">
        <v>6</v>
      </c>
      <c r="M3" s="128" t="s">
        <v>7</v>
      </c>
      <c r="N3" s="22"/>
      <c r="O3" s="22"/>
    </row>
    <row r="4" spans="1:15" ht="15" x14ac:dyDescent="0.2">
      <c r="A4" s="129" t="s">
        <v>8</v>
      </c>
      <c r="B4" s="132">
        <v>0</v>
      </c>
      <c r="C4" s="132">
        <v>250</v>
      </c>
      <c r="D4" s="132">
        <v>0</v>
      </c>
      <c r="E4" s="132">
        <v>0</v>
      </c>
      <c r="F4" s="132">
        <v>175</v>
      </c>
      <c r="G4" s="132">
        <v>0</v>
      </c>
      <c r="H4" s="132">
        <v>95</v>
      </c>
      <c r="I4" s="132">
        <v>0</v>
      </c>
      <c r="J4" s="132">
        <v>75</v>
      </c>
      <c r="K4" s="132">
        <v>80</v>
      </c>
      <c r="L4" s="132">
        <v>0</v>
      </c>
      <c r="M4" s="132">
        <v>78</v>
      </c>
      <c r="N4" s="22"/>
      <c r="O4" s="22"/>
    </row>
    <row r="5" spans="1:15" ht="15" x14ac:dyDescent="0.2">
      <c r="A5" s="132" t="s">
        <v>9</v>
      </c>
      <c r="B5" s="176">
        <v>2</v>
      </c>
      <c r="C5" s="176"/>
      <c r="D5" s="176"/>
      <c r="E5" s="176">
        <v>2</v>
      </c>
      <c r="F5" s="176"/>
      <c r="G5" s="176"/>
      <c r="H5" s="176">
        <v>0</v>
      </c>
      <c r="I5" s="176"/>
      <c r="J5" s="176"/>
      <c r="K5" s="176">
        <v>0</v>
      </c>
      <c r="L5" s="176"/>
      <c r="M5" s="176"/>
      <c r="N5" s="34"/>
      <c r="O5" s="34"/>
    </row>
    <row r="6" spans="1:15" ht="15" x14ac:dyDescent="0.2">
      <c r="A6" s="132" t="s">
        <v>10</v>
      </c>
      <c r="B6" s="154">
        <v>0.85</v>
      </c>
      <c r="C6" s="154"/>
      <c r="D6" s="154"/>
      <c r="E6" s="154">
        <v>0.85</v>
      </c>
      <c r="F6" s="154"/>
      <c r="G6" s="154"/>
      <c r="H6" s="154">
        <v>0.85</v>
      </c>
      <c r="I6" s="154"/>
      <c r="J6" s="154"/>
      <c r="K6" s="154">
        <v>0.85</v>
      </c>
      <c r="L6" s="154"/>
      <c r="M6" s="154"/>
      <c r="N6" s="36"/>
      <c r="O6" s="36"/>
    </row>
    <row r="7" spans="1:15" ht="15" x14ac:dyDescent="0.2">
      <c r="A7" s="132" t="s">
        <v>11</v>
      </c>
      <c r="B7" s="154">
        <v>0</v>
      </c>
      <c r="C7" s="154"/>
      <c r="D7" s="154"/>
      <c r="E7" s="154">
        <v>0</v>
      </c>
      <c r="F7" s="154"/>
      <c r="G7" s="154"/>
      <c r="H7" s="154">
        <v>0</v>
      </c>
      <c r="I7" s="154"/>
      <c r="J7" s="154"/>
      <c r="K7" s="154">
        <v>0</v>
      </c>
      <c r="L7" s="154"/>
      <c r="M7" s="154"/>
      <c r="N7" s="33"/>
      <c r="O7" s="33"/>
    </row>
    <row r="8" spans="1:15" ht="15" x14ac:dyDescent="0.2">
      <c r="A8" s="132" t="s">
        <v>12</v>
      </c>
      <c r="B8" s="154">
        <v>2</v>
      </c>
      <c r="C8" s="154"/>
      <c r="D8" s="154"/>
      <c r="E8" s="154">
        <v>2</v>
      </c>
      <c r="F8" s="154"/>
      <c r="G8" s="154"/>
      <c r="H8" s="154">
        <v>2</v>
      </c>
      <c r="I8" s="154"/>
      <c r="J8" s="154"/>
      <c r="K8" s="154">
        <v>2</v>
      </c>
      <c r="L8" s="154"/>
      <c r="M8" s="154"/>
      <c r="N8" s="33"/>
      <c r="O8" s="33"/>
    </row>
    <row r="9" spans="1:15" ht="15" x14ac:dyDescent="0.2">
      <c r="A9" s="132" t="s">
        <v>75</v>
      </c>
      <c r="B9" s="168">
        <v>3</v>
      </c>
      <c r="C9" s="169"/>
      <c r="D9" s="170"/>
      <c r="E9" s="168">
        <v>3</v>
      </c>
      <c r="F9" s="169"/>
      <c r="G9" s="170"/>
      <c r="H9" s="168">
        <v>3</v>
      </c>
      <c r="I9" s="169"/>
      <c r="J9" s="170"/>
      <c r="K9" s="168">
        <v>3</v>
      </c>
      <c r="L9" s="169"/>
      <c r="M9" s="170"/>
      <c r="N9" s="24"/>
      <c r="O9" s="24"/>
    </row>
    <row r="10" spans="1:15" ht="15" x14ac:dyDescent="0.2">
      <c r="A10" s="132" t="s">
        <v>13</v>
      </c>
      <c r="B10" s="146">
        <f>B8+B9</f>
        <v>5</v>
      </c>
      <c r="C10" s="146"/>
      <c r="D10" s="146"/>
      <c r="E10" s="146">
        <f>E8+E9</f>
        <v>5</v>
      </c>
      <c r="F10" s="146"/>
      <c r="G10" s="146"/>
      <c r="H10" s="146">
        <f>H8+H9</f>
        <v>5</v>
      </c>
      <c r="I10" s="146"/>
      <c r="J10" s="146"/>
      <c r="K10" s="146">
        <f>K8+K9</f>
        <v>5</v>
      </c>
      <c r="L10" s="146"/>
      <c r="M10" s="146"/>
      <c r="N10" s="33"/>
      <c r="O10" s="33"/>
    </row>
    <row r="11" spans="1:15" ht="15" x14ac:dyDescent="0.2">
      <c r="A11" s="132" t="s">
        <v>14</v>
      </c>
      <c r="B11" s="154">
        <v>3</v>
      </c>
      <c r="C11" s="154"/>
      <c r="D11" s="154"/>
      <c r="E11" s="154">
        <v>3</v>
      </c>
      <c r="F11" s="154"/>
      <c r="G11" s="154"/>
      <c r="H11" s="154">
        <v>3</v>
      </c>
      <c r="I11" s="154"/>
      <c r="J11" s="154"/>
      <c r="K11" s="154">
        <v>3</v>
      </c>
      <c r="L11" s="154"/>
      <c r="M11" s="154"/>
      <c r="N11" s="36"/>
      <c r="O11" s="36"/>
    </row>
    <row r="12" spans="1:15" ht="15" x14ac:dyDescent="0.2">
      <c r="A12" s="132" t="s">
        <v>15</v>
      </c>
      <c r="B12" s="154">
        <v>0</v>
      </c>
      <c r="C12" s="154"/>
      <c r="D12" s="154"/>
      <c r="E12" s="154">
        <v>0</v>
      </c>
      <c r="F12" s="154"/>
      <c r="G12" s="154"/>
      <c r="H12" s="154">
        <v>0</v>
      </c>
      <c r="I12" s="154"/>
      <c r="J12" s="154"/>
      <c r="K12" s="154">
        <v>0</v>
      </c>
      <c r="L12" s="154"/>
      <c r="M12" s="154"/>
      <c r="N12" s="36"/>
      <c r="O12" s="36"/>
    </row>
    <row r="13" spans="1:15" ht="15" x14ac:dyDescent="0.2">
      <c r="A13" s="132" t="s">
        <v>16</v>
      </c>
      <c r="B13" s="154">
        <v>0</v>
      </c>
      <c r="C13" s="154"/>
      <c r="D13" s="154"/>
      <c r="E13" s="154">
        <v>0</v>
      </c>
      <c r="F13" s="154"/>
      <c r="G13" s="154"/>
      <c r="H13" s="154">
        <v>0</v>
      </c>
      <c r="I13" s="154"/>
      <c r="J13" s="154"/>
      <c r="K13" s="154">
        <v>0</v>
      </c>
      <c r="L13" s="154"/>
      <c r="M13" s="154"/>
      <c r="N13" s="36"/>
      <c r="O13" s="36"/>
    </row>
    <row r="14" spans="1:15" ht="15" x14ac:dyDescent="0.2">
      <c r="A14" s="132" t="s">
        <v>17</v>
      </c>
      <c r="B14" s="154" t="s">
        <v>76</v>
      </c>
      <c r="C14" s="154"/>
      <c r="D14" s="154"/>
      <c r="E14" s="154" t="s">
        <v>76</v>
      </c>
      <c r="F14" s="154"/>
      <c r="G14" s="154"/>
      <c r="H14" s="154" t="s">
        <v>76</v>
      </c>
      <c r="I14" s="154"/>
      <c r="J14" s="154"/>
      <c r="K14" s="154" t="s">
        <v>76</v>
      </c>
      <c r="L14" s="154"/>
      <c r="M14" s="154"/>
      <c r="N14" s="36"/>
      <c r="O14" s="36"/>
    </row>
    <row r="15" spans="1:15" ht="15" x14ac:dyDescent="0.2">
      <c r="A15" s="132" t="s">
        <v>18</v>
      </c>
      <c r="B15" s="154">
        <v>0</v>
      </c>
      <c r="C15" s="154"/>
      <c r="D15" s="154"/>
      <c r="E15" s="154">
        <v>1</v>
      </c>
      <c r="F15" s="154"/>
      <c r="G15" s="154"/>
      <c r="H15" s="154">
        <v>0</v>
      </c>
      <c r="I15" s="154"/>
      <c r="J15" s="154"/>
      <c r="K15" s="154">
        <v>0</v>
      </c>
      <c r="L15" s="154"/>
      <c r="M15" s="154"/>
      <c r="N15" s="36"/>
      <c r="O15" s="36"/>
    </row>
    <row r="16" spans="1:15" ht="15" x14ac:dyDescent="0.2">
      <c r="A16" s="132" t="s">
        <v>19</v>
      </c>
      <c r="B16" s="154" t="s">
        <v>77</v>
      </c>
      <c r="C16" s="154"/>
      <c r="D16" s="154"/>
      <c r="E16" s="154" t="s">
        <v>77</v>
      </c>
      <c r="F16" s="154"/>
      <c r="G16" s="154"/>
      <c r="H16" s="154" t="s">
        <v>77</v>
      </c>
      <c r="I16" s="154"/>
      <c r="J16" s="154"/>
      <c r="K16" s="154" t="s">
        <v>77</v>
      </c>
      <c r="L16" s="154"/>
      <c r="M16" s="154"/>
      <c r="N16" s="36"/>
      <c r="O16" s="36"/>
    </row>
    <row r="17" spans="1:15" ht="15" x14ac:dyDescent="0.2">
      <c r="A17" s="118" t="s">
        <v>20</v>
      </c>
      <c r="B17" s="155">
        <v>0</v>
      </c>
      <c r="C17" s="155"/>
      <c r="D17" s="155"/>
      <c r="E17" s="155">
        <v>0</v>
      </c>
      <c r="F17" s="155"/>
      <c r="G17" s="155"/>
      <c r="H17" s="155">
        <v>0</v>
      </c>
      <c r="I17" s="155"/>
      <c r="J17" s="155"/>
      <c r="K17" s="155">
        <v>0</v>
      </c>
      <c r="L17" s="155"/>
      <c r="M17" s="155"/>
      <c r="N17" s="34"/>
      <c r="O17" s="34"/>
    </row>
    <row r="18" spans="1:15" ht="15" x14ac:dyDescent="0.2">
      <c r="A18" s="132" t="s">
        <v>21</v>
      </c>
      <c r="B18" s="155">
        <v>0</v>
      </c>
      <c r="C18" s="155"/>
      <c r="D18" s="155"/>
      <c r="E18" s="155">
        <v>0</v>
      </c>
      <c r="F18" s="155"/>
      <c r="G18" s="155"/>
      <c r="H18" s="155">
        <v>0</v>
      </c>
      <c r="I18" s="155"/>
      <c r="J18" s="155"/>
      <c r="K18" s="155">
        <v>0</v>
      </c>
      <c r="L18" s="155"/>
      <c r="M18" s="155"/>
      <c r="N18" s="34"/>
      <c r="O18" s="34"/>
    </row>
    <row r="19" spans="1:15" ht="15" x14ac:dyDescent="0.2">
      <c r="A19" s="3"/>
      <c r="B19" s="4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</row>
    <row r="20" spans="1:15" ht="15" x14ac:dyDescent="0.2">
      <c r="A20" s="26" t="s">
        <v>22</v>
      </c>
      <c r="B20" s="164">
        <v>1</v>
      </c>
      <c r="C20" s="164"/>
      <c r="D20" s="164">
        <v>2</v>
      </c>
      <c r="E20" s="164"/>
      <c r="F20" s="4"/>
      <c r="G20" s="5"/>
      <c r="H20" s="5"/>
      <c r="I20" s="5"/>
      <c r="J20" s="5"/>
      <c r="K20" s="5"/>
      <c r="L20" s="5"/>
      <c r="M20" s="5"/>
      <c r="N20" s="5"/>
      <c r="O20" s="5"/>
    </row>
    <row r="21" spans="1:15" ht="15" x14ac:dyDescent="0.2">
      <c r="A21" s="132" t="s">
        <v>23</v>
      </c>
      <c r="B21" s="155">
        <f>'Intersection 2'!C85</f>
        <v>8.3993424925112663</v>
      </c>
      <c r="C21" s="155"/>
      <c r="D21" s="155">
        <f>'Intersection 2'!C86</f>
        <v>11.082795027349045</v>
      </c>
      <c r="E21" s="155"/>
      <c r="F21" s="4"/>
      <c r="G21" s="5"/>
      <c r="H21" s="5"/>
      <c r="I21" s="5"/>
      <c r="J21" s="5"/>
      <c r="K21" s="5"/>
      <c r="L21" s="5"/>
      <c r="M21" s="5"/>
      <c r="N21" s="5"/>
      <c r="O21" s="5"/>
    </row>
    <row r="22" spans="1:15" ht="15" x14ac:dyDescent="0.2">
      <c r="A22" s="132" t="s">
        <v>24</v>
      </c>
      <c r="B22" s="154">
        <v>4</v>
      </c>
      <c r="C22" s="154"/>
      <c r="D22" s="154">
        <v>4</v>
      </c>
      <c r="E22" s="154"/>
      <c r="F22" s="4"/>
      <c r="G22" s="5"/>
      <c r="H22" s="5"/>
      <c r="I22" s="5"/>
      <c r="J22" s="5"/>
      <c r="K22" s="5"/>
      <c r="L22" s="5"/>
      <c r="M22" s="5"/>
      <c r="N22" s="5"/>
      <c r="O22" s="5"/>
    </row>
    <row r="23" spans="1:15" ht="15" x14ac:dyDescent="0.2">
      <c r="A23" s="132" t="s">
        <v>25</v>
      </c>
      <c r="B23" s="155">
        <f>B24-(B21+B22)</f>
        <v>15.082795027349043</v>
      </c>
      <c r="C23" s="155"/>
      <c r="D23" s="155">
        <f>B24-(D21+D22)</f>
        <v>12.399342492511265</v>
      </c>
      <c r="E23" s="155"/>
      <c r="F23" s="4"/>
      <c r="G23" s="5"/>
      <c r="H23" s="5"/>
      <c r="I23" s="5"/>
      <c r="J23" s="5"/>
      <c r="K23" s="5"/>
      <c r="L23" s="5"/>
      <c r="M23" s="5"/>
      <c r="N23" s="5"/>
      <c r="O23" s="5"/>
    </row>
    <row r="24" spans="1:15" ht="15" x14ac:dyDescent="0.2">
      <c r="A24" s="132" t="s">
        <v>26</v>
      </c>
      <c r="B24" s="155">
        <f>B21+B22+D21+D22</f>
        <v>27.482137519860309</v>
      </c>
      <c r="C24" s="155"/>
      <c r="D24" s="155"/>
      <c r="E24" s="15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5" x14ac:dyDescent="0.2">
      <c r="A25" s="132" t="s">
        <v>27</v>
      </c>
      <c r="B25" s="154">
        <v>2</v>
      </c>
      <c r="C25" s="154"/>
      <c r="D25" s="7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" x14ac:dyDescent="0.2">
      <c r="A26" s="129" t="s">
        <v>28</v>
      </c>
      <c r="B26" s="154">
        <v>0.25</v>
      </c>
      <c r="C26" s="15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5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5" x14ac:dyDescent="0.2">
      <c r="A28" s="26" t="s">
        <v>29</v>
      </c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5"/>
      <c r="O28" s="5"/>
    </row>
    <row r="29" spans="1:15" ht="15" x14ac:dyDescent="0.2">
      <c r="A29" s="119" t="s">
        <v>8</v>
      </c>
      <c r="B29" s="132">
        <f t="shared" ref="B29:M29" si="0">B4</f>
        <v>0</v>
      </c>
      <c r="C29" s="132">
        <f t="shared" si="0"/>
        <v>250</v>
      </c>
      <c r="D29" s="132">
        <f t="shared" si="0"/>
        <v>0</v>
      </c>
      <c r="E29" s="132">
        <f t="shared" si="0"/>
        <v>0</v>
      </c>
      <c r="F29" s="132">
        <f t="shared" si="0"/>
        <v>175</v>
      </c>
      <c r="G29" s="132">
        <f t="shared" si="0"/>
        <v>0</v>
      </c>
      <c r="H29" s="132">
        <f t="shared" si="0"/>
        <v>95</v>
      </c>
      <c r="I29" s="132">
        <f t="shared" si="0"/>
        <v>0</v>
      </c>
      <c r="J29" s="132">
        <f t="shared" si="0"/>
        <v>75</v>
      </c>
      <c r="K29" s="132">
        <f t="shared" si="0"/>
        <v>80</v>
      </c>
      <c r="L29" s="132">
        <f t="shared" si="0"/>
        <v>0</v>
      </c>
      <c r="M29" s="132">
        <f t="shared" si="0"/>
        <v>78</v>
      </c>
      <c r="N29" s="4"/>
      <c r="O29" s="22"/>
    </row>
    <row r="30" spans="1:15" ht="15" x14ac:dyDescent="0.2">
      <c r="A30" s="119" t="s">
        <v>10</v>
      </c>
      <c r="B30" s="143">
        <f>B6</f>
        <v>0.85</v>
      </c>
      <c r="C30" s="144"/>
      <c r="D30" s="145"/>
      <c r="E30" s="143">
        <f>E6</f>
        <v>0.85</v>
      </c>
      <c r="F30" s="144"/>
      <c r="G30" s="145"/>
      <c r="H30" s="143">
        <f>H6</f>
        <v>0.85</v>
      </c>
      <c r="I30" s="144"/>
      <c r="J30" s="145"/>
      <c r="K30" s="143">
        <f>K6</f>
        <v>0.85</v>
      </c>
      <c r="L30" s="144"/>
      <c r="M30" s="145"/>
      <c r="N30" s="4"/>
      <c r="O30" s="22"/>
    </row>
    <row r="31" spans="1:15" ht="15" x14ac:dyDescent="0.2">
      <c r="A31" s="119" t="s">
        <v>30</v>
      </c>
      <c r="B31" s="131">
        <f>B29/B30</f>
        <v>0</v>
      </c>
      <c r="C31" s="131">
        <f>C29/B30</f>
        <v>294.11764705882354</v>
      </c>
      <c r="D31" s="131">
        <f>D29/B30</f>
        <v>0</v>
      </c>
      <c r="E31" s="131">
        <f>E29/E30</f>
        <v>0</v>
      </c>
      <c r="F31" s="131">
        <f>F29/E30</f>
        <v>205.88235294117646</v>
      </c>
      <c r="G31" s="131">
        <f>G29/E30</f>
        <v>0</v>
      </c>
      <c r="H31" s="131">
        <f>H29/H30</f>
        <v>111.76470588235294</v>
      </c>
      <c r="I31" s="131">
        <f>I29/H30</f>
        <v>0</v>
      </c>
      <c r="J31" s="131">
        <f>J29/H30</f>
        <v>88.235294117647058</v>
      </c>
      <c r="K31" s="131">
        <f>K29/K30</f>
        <v>94.117647058823536</v>
      </c>
      <c r="L31" s="131">
        <f>L29/K30</f>
        <v>0</v>
      </c>
      <c r="M31" s="131">
        <f>M29/K30</f>
        <v>91.764705882352942</v>
      </c>
      <c r="N31" s="31"/>
      <c r="O31" s="28"/>
    </row>
    <row r="32" spans="1:15" ht="15" x14ac:dyDescent="0.2">
      <c r="A32" s="119" t="s">
        <v>31</v>
      </c>
      <c r="B32" s="161">
        <f>B31+D31+C31</f>
        <v>294.11764705882354</v>
      </c>
      <c r="C32" s="162"/>
      <c r="D32" s="163"/>
      <c r="E32" s="161">
        <f>E31+G31+F31</f>
        <v>205.88235294117646</v>
      </c>
      <c r="F32" s="162"/>
      <c r="G32" s="163"/>
      <c r="H32" s="140">
        <f>H31+I31+J31</f>
        <v>200</v>
      </c>
      <c r="I32" s="141"/>
      <c r="J32" s="142"/>
      <c r="K32" s="140">
        <f>L31+M31+K31</f>
        <v>185.88235294117646</v>
      </c>
      <c r="L32" s="141"/>
      <c r="M32" s="142"/>
      <c r="N32" s="4"/>
      <c r="O32" s="28"/>
    </row>
    <row r="33" spans="1:15" ht="15" x14ac:dyDescent="0.2">
      <c r="A33" s="119" t="s">
        <v>32</v>
      </c>
      <c r="B33" s="130">
        <f>B31/B32</f>
        <v>0</v>
      </c>
      <c r="C33" s="130"/>
      <c r="D33" s="130">
        <f>D31/B32</f>
        <v>0</v>
      </c>
      <c r="E33" s="130">
        <f>E31/E32</f>
        <v>0</v>
      </c>
      <c r="F33" s="130"/>
      <c r="G33" s="130">
        <f>G31/E32</f>
        <v>0</v>
      </c>
      <c r="H33" s="130">
        <f>H31/H32</f>
        <v>0.55882352941176472</v>
      </c>
      <c r="I33" s="130"/>
      <c r="J33" s="130">
        <f>J31/H32</f>
        <v>0.44117647058823528</v>
      </c>
      <c r="K33" s="130">
        <f>K31/K32</f>
        <v>0.50632911392405067</v>
      </c>
      <c r="L33" s="130"/>
      <c r="M33" s="130">
        <f>M31/K32</f>
        <v>0.49367088607594939</v>
      </c>
      <c r="N33" s="32"/>
      <c r="O33" s="29"/>
    </row>
    <row r="34" spans="1:15" ht="15" x14ac:dyDescent="0.2">
      <c r="A34" s="119" t="s">
        <v>33</v>
      </c>
      <c r="B34" s="153">
        <v>1900</v>
      </c>
      <c r="C34" s="153"/>
      <c r="D34" s="153"/>
      <c r="E34" s="153">
        <v>1900</v>
      </c>
      <c r="F34" s="153"/>
      <c r="G34" s="153"/>
      <c r="H34" s="153">
        <v>1900</v>
      </c>
      <c r="I34" s="153"/>
      <c r="J34" s="153"/>
      <c r="K34" s="153">
        <v>1900</v>
      </c>
      <c r="L34" s="153"/>
      <c r="M34" s="153"/>
      <c r="N34" s="37"/>
      <c r="O34" s="38"/>
    </row>
    <row r="35" spans="1:15" ht="15" x14ac:dyDescent="0.2">
      <c r="A35" s="119" t="s">
        <v>34</v>
      </c>
      <c r="B35" s="153">
        <v>1</v>
      </c>
      <c r="C35" s="153"/>
      <c r="D35" s="153"/>
      <c r="E35" s="153">
        <v>1</v>
      </c>
      <c r="F35" s="153"/>
      <c r="G35" s="153"/>
      <c r="H35" s="153">
        <v>1</v>
      </c>
      <c r="I35" s="153"/>
      <c r="J35" s="153"/>
      <c r="K35" s="153">
        <v>1</v>
      </c>
      <c r="L35" s="153"/>
      <c r="M35" s="153"/>
      <c r="N35" s="37"/>
      <c r="O35" s="38"/>
    </row>
    <row r="36" spans="1:15" ht="15" x14ac:dyDescent="0.2">
      <c r="A36" s="119" t="s">
        <v>35</v>
      </c>
      <c r="B36" s="159">
        <v>3.65</v>
      </c>
      <c r="C36" s="159"/>
      <c r="D36" s="159"/>
      <c r="E36" s="159">
        <v>3.65</v>
      </c>
      <c r="F36" s="159"/>
      <c r="G36" s="159"/>
      <c r="H36" s="159">
        <v>3.65</v>
      </c>
      <c r="I36" s="159"/>
      <c r="J36" s="159"/>
      <c r="K36" s="159">
        <v>3.65</v>
      </c>
      <c r="L36" s="159"/>
      <c r="M36" s="159"/>
      <c r="N36" s="41"/>
      <c r="O36" s="42"/>
    </row>
    <row r="37" spans="1:15" ht="15" x14ac:dyDescent="0.2">
      <c r="A37" s="119" t="s">
        <v>36</v>
      </c>
      <c r="B37" s="149">
        <f>1+((B36-3.6)/9)</f>
        <v>1.0055555555555555</v>
      </c>
      <c r="C37" s="149"/>
      <c r="D37" s="149"/>
      <c r="E37" s="149">
        <f>1+((E36-3.6)/9)</f>
        <v>1.0055555555555555</v>
      </c>
      <c r="F37" s="149"/>
      <c r="G37" s="149"/>
      <c r="H37" s="149">
        <f t="shared" ref="H37" si="1">1+((H36-3.6)/9)</f>
        <v>1.0055555555555555</v>
      </c>
      <c r="I37" s="149"/>
      <c r="J37" s="149"/>
      <c r="K37" s="149">
        <f t="shared" ref="K37" si="2">1+((K36-3.6)/9)</f>
        <v>1.0055555555555555</v>
      </c>
      <c r="L37" s="149"/>
      <c r="M37" s="149"/>
      <c r="N37" s="39"/>
      <c r="O37" s="40"/>
    </row>
    <row r="38" spans="1:15" ht="15" x14ac:dyDescent="0.2">
      <c r="A38" s="119" t="s">
        <v>37</v>
      </c>
      <c r="B38" s="149">
        <f>100/(100+B5*(B25-1))</f>
        <v>0.98039215686274506</v>
      </c>
      <c r="C38" s="149"/>
      <c r="D38" s="149"/>
      <c r="E38" s="149">
        <f>100/(100+E5*(B25-1))</f>
        <v>0.98039215686274506</v>
      </c>
      <c r="F38" s="149"/>
      <c r="G38" s="149"/>
      <c r="H38" s="149">
        <f>100/(100+H5*(B25-1))</f>
        <v>1</v>
      </c>
      <c r="I38" s="149"/>
      <c r="J38" s="149"/>
      <c r="K38" s="149">
        <f>100/(100+K5*(B25-1))</f>
        <v>1</v>
      </c>
      <c r="L38" s="149"/>
      <c r="M38" s="149"/>
      <c r="N38" s="39"/>
      <c r="O38" s="40"/>
    </row>
    <row r="39" spans="1:15" ht="15" x14ac:dyDescent="0.2">
      <c r="A39" s="119" t="s">
        <v>38</v>
      </c>
      <c r="B39" s="155">
        <v>1</v>
      </c>
      <c r="C39" s="155"/>
      <c r="D39" s="155"/>
      <c r="E39" s="155">
        <v>1</v>
      </c>
      <c r="F39" s="155"/>
      <c r="G39" s="155"/>
      <c r="H39" s="155">
        <v>1</v>
      </c>
      <c r="I39" s="155"/>
      <c r="J39" s="155"/>
      <c r="K39" s="155">
        <v>1</v>
      </c>
      <c r="L39" s="155"/>
      <c r="M39" s="155"/>
      <c r="N39" s="39"/>
      <c r="O39" s="40"/>
    </row>
    <row r="40" spans="1:15" ht="15" x14ac:dyDescent="0.2">
      <c r="A40" s="119" t="s">
        <v>39</v>
      </c>
      <c r="B40" s="155">
        <v>1</v>
      </c>
      <c r="C40" s="155"/>
      <c r="D40" s="155"/>
      <c r="E40" s="155">
        <v>1</v>
      </c>
      <c r="F40" s="155"/>
      <c r="G40" s="155"/>
      <c r="H40" s="155">
        <v>1</v>
      </c>
      <c r="I40" s="155"/>
      <c r="J40" s="155"/>
      <c r="K40" s="155">
        <v>1</v>
      </c>
      <c r="L40" s="155"/>
      <c r="M40" s="155"/>
      <c r="N40" s="39"/>
      <c r="O40" s="40"/>
    </row>
    <row r="41" spans="1:15" ht="15" x14ac:dyDescent="0.2">
      <c r="A41" s="119" t="s">
        <v>40</v>
      </c>
      <c r="B41" s="155">
        <v>1</v>
      </c>
      <c r="C41" s="155"/>
      <c r="D41" s="155"/>
      <c r="E41" s="155">
        <v>1</v>
      </c>
      <c r="F41" s="155"/>
      <c r="G41" s="155"/>
      <c r="H41" s="155">
        <v>1</v>
      </c>
      <c r="I41" s="155"/>
      <c r="J41" s="155"/>
      <c r="K41" s="155">
        <v>1</v>
      </c>
      <c r="L41" s="155"/>
      <c r="M41" s="155"/>
      <c r="N41" s="39"/>
      <c r="O41" s="40"/>
    </row>
    <row r="42" spans="1:15" ht="15" x14ac:dyDescent="0.2">
      <c r="A42" s="119" t="s">
        <v>41</v>
      </c>
      <c r="B42" s="155">
        <v>1</v>
      </c>
      <c r="C42" s="155"/>
      <c r="D42" s="155"/>
      <c r="E42" s="155">
        <v>1</v>
      </c>
      <c r="F42" s="155"/>
      <c r="G42" s="155"/>
      <c r="H42" s="155">
        <v>1</v>
      </c>
      <c r="I42" s="155"/>
      <c r="J42" s="155"/>
      <c r="K42" s="155">
        <v>1</v>
      </c>
      <c r="L42" s="155"/>
      <c r="M42" s="155"/>
      <c r="N42" s="39"/>
      <c r="O42" s="40"/>
    </row>
    <row r="43" spans="1:15" ht="15" x14ac:dyDescent="0.2">
      <c r="A43" s="119" t="s">
        <v>42</v>
      </c>
      <c r="B43" s="155">
        <v>1</v>
      </c>
      <c r="C43" s="155"/>
      <c r="D43" s="155"/>
      <c r="E43" s="155">
        <v>1</v>
      </c>
      <c r="F43" s="155"/>
      <c r="G43" s="155"/>
      <c r="H43" s="155">
        <v>1</v>
      </c>
      <c r="I43" s="155"/>
      <c r="J43" s="155"/>
      <c r="K43" s="155">
        <v>1</v>
      </c>
      <c r="L43" s="155"/>
      <c r="M43" s="155"/>
      <c r="N43" s="39"/>
      <c r="O43" s="40"/>
    </row>
    <row r="44" spans="1:15" ht="15" x14ac:dyDescent="0.2">
      <c r="A44" s="119" t="s">
        <v>43</v>
      </c>
      <c r="B44" s="149">
        <f>1/(1+(0.05*B33))</f>
        <v>1</v>
      </c>
      <c r="C44" s="149"/>
      <c r="D44" s="149"/>
      <c r="E44" s="149">
        <f>1/(1+(0.05*E33))</f>
        <v>1</v>
      </c>
      <c r="F44" s="149"/>
      <c r="G44" s="149"/>
      <c r="H44" s="149">
        <f t="shared" ref="H44" si="3">1/(1+(0.05*H33))</f>
        <v>0.97281831187410595</v>
      </c>
      <c r="I44" s="149"/>
      <c r="J44" s="149"/>
      <c r="K44" s="149">
        <f t="shared" ref="K44" si="4">1/(1+(0.05*K33))</f>
        <v>0.97530864197530875</v>
      </c>
      <c r="L44" s="149"/>
      <c r="M44" s="149"/>
      <c r="N44" s="39"/>
      <c r="O44" s="40"/>
    </row>
    <row r="45" spans="1:15" ht="15" x14ac:dyDescent="0.2">
      <c r="A45" s="119" t="s">
        <v>44</v>
      </c>
      <c r="B45" s="149">
        <f>(1-(0.15*D33))</f>
        <v>1</v>
      </c>
      <c r="C45" s="149"/>
      <c r="D45" s="149"/>
      <c r="E45" s="149">
        <f>(1-(0.15*G33))</f>
        <v>1</v>
      </c>
      <c r="F45" s="149"/>
      <c r="G45" s="149"/>
      <c r="H45" s="149">
        <f t="shared" ref="H45" si="5">(1-(0.15*J33))</f>
        <v>0.93382352941176472</v>
      </c>
      <c r="I45" s="149"/>
      <c r="J45" s="149"/>
      <c r="K45" s="149">
        <f t="shared" ref="K45" si="6">(1-(0.15*M33))</f>
        <v>0.92594936708860764</v>
      </c>
      <c r="L45" s="149"/>
      <c r="M45" s="149"/>
      <c r="N45" s="39"/>
      <c r="O45" s="40"/>
    </row>
    <row r="46" spans="1:15" ht="15" x14ac:dyDescent="0.2">
      <c r="A46" s="119" t="s">
        <v>45</v>
      </c>
      <c r="B46" s="155">
        <v>1</v>
      </c>
      <c r="C46" s="155"/>
      <c r="D46" s="155"/>
      <c r="E46" s="155">
        <v>1</v>
      </c>
      <c r="F46" s="155"/>
      <c r="G46" s="155"/>
      <c r="H46" s="155">
        <v>1</v>
      </c>
      <c r="I46" s="155"/>
      <c r="J46" s="155"/>
      <c r="K46" s="155">
        <v>1</v>
      </c>
      <c r="L46" s="155"/>
      <c r="M46" s="155"/>
      <c r="N46" s="39"/>
      <c r="O46" s="40"/>
    </row>
    <row r="47" spans="1:15" ht="15" x14ac:dyDescent="0.2">
      <c r="A47" s="119" t="s">
        <v>46</v>
      </c>
      <c r="B47" s="155">
        <v>1</v>
      </c>
      <c r="C47" s="155"/>
      <c r="D47" s="155"/>
      <c r="E47" s="155">
        <v>1</v>
      </c>
      <c r="F47" s="155"/>
      <c r="G47" s="155"/>
      <c r="H47" s="155">
        <v>1</v>
      </c>
      <c r="I47" s="155"/>
      <c r="J47" s="155"/>
      <c r="K47" s="155">
        <v>1</v>
      </c>
      <c r="L47" s="155"/>
      <c r="M47" s="155"/>
      <c r="N47" s="39"/>
      <c r="O47" s="40"/>
    </row>
    <row r="48" spans="1:15" ht="15" x14ac:dyDescent="0.2">
      <c r="A48" s="119" t="s">
        <v>47</v>
      </c>
      <c r="B48" s="153">
        <f>B34*B35*B37*B38*B39*B40*B41*B42*B43*B44*B45*B46*B47</f>
        <v>1873.0936819172111</v>
      </c>
      <c r="C48" s="153"/>
      <c r="D48" s="153"/>
      <c r="E48" s="153">
        <f>E34*E35*E37*E38*E39*E40*E41*E42*E43*E44*E45*E46*E47</f>
        <v>1873.0936819172111</v>
      </c>
      <c r="F48" s="153"/>
      <c r="G48" s="153"/>
      <c r="H48" s="153">
        <f>H34*H35*H37*H38*H39*H40*H41*H42*H43*H44*H45*H46*H47</f>
        <v>1735.626291527579</v>
      </c>
      <c r="I48" s="153"/>
      <c r="J48" s="153"/>
      <c r="K48" s="153">
        <f>K34*K35*K37*K38*K39*K40*K41*K42*K43*K44*K45*K46*K47</f>
        <v>1725.396776406036</v>
      </c>
      <c r="L48" s="153"/>
      <c r="M48" s="153"/>
      <c r="N48" s="37"/>
      <c r="O48" s="38"/>
    </row>
    <row r="49" spans="1:15" ht="15" x14ac:dyDescent="0.2">
      <c r="A49" s="12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3"/>
      <c r="O49" s="13"/>
    </row>
    <row r="50" spans="1:15" ht="15" x14ac:dyDescent="0.2">
      <c r="A50" s="14" t="s">
        <v>48</v>
      </c>
      <c r="B50" s="15"/>
      <c r="C50" s="15"/>
      <c r="D50" s="15"/>
      <c r="E50" s="1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5" x14ac:dyDescent="0.2">
      <c r="A51" s="128" t="s">
        <v>49</v>
      </c>
      <c r="B51" s="156">
        <v>2</v>
      </c>
      <c r="C51" s="156"/>
      <c r="D51" s="156"/>
      <c r="E51" s="156"/>
      <c r="F51" s="156"/>
      <c r="G51" s="156"/>
      <c r="H51" s="156">
        <v>1</v>
      </c>
      <c r="I51" s="156"/>
      <c r="J51" s="156"/>
      <c r="K51" s="156">
        <v>1</v>
      </c>
      <c r="L51" s="156"/>
      <c r="M51" s="156"/>
      <c r="N51" s="16"/>
      <c r="O51" s="16"/>
    </row>
    <row r="52" spans="1:15" ht="15" x14ac:dyDescent="0.25">
      <c r="A52" s="136" t="s">
        <v>50</v>
      </c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5"/>
      <c r="O52" s="5"/>
    </row>
    <row r="53" spans="1:15" ht="15" x14ac:dyDescent="0.2">
      <c r="A53" s="132" t="s">
        <v>51</v>
      </c>
      <c r="B53" s="153">
        <f>B32</f>
        <v>294.11764705882354</v>
      </c>
      <c r="C53" s="153"/>
      <c r="D53" s="153"/>
      <c r="E53" s="153">
        <f>E32</f>
        <v>205.88235294117646</v>
      </c>
      <c r="F53" s="153"/>
      <c r="G53" s="153"/>
      <c r="H53" s="153">
        <f>H32</f>
        <v>200</v>
      </c>
      <c r="I53" s="153"/>
      <c r="J53" s="153"/>
      <c r="K53" s="153">
        <f>K32</f>
        <v>185.88235294117646</v>
      </c>
      <c r="L53" s="153"/>
      <c r="M53" s="153"/>
      <c r="N53" s="5"/>
      <c r="O53" s="5"/>
    </row>
    <row r="54" spans="1:15" ht="15" x14ac:dyDescent="0.2">
      <c r="A54" s="132" t="s">
        <v>52</v>
      </c>
      <c r="B54" s="153">
        <f>B48</f>
        <v>1873.0936819172111</v>
      </c>
      <c r="C54" s="153"/>
      <c r="D54" s="153"/>
      <c r="E54" s="153">
        <f>E48</f>
        <v>1873.0936819172111</v>
      </c>
      <c r="F54" s="153"/>
      <c r="G54" s="153"/>
      <c r="H54" s="153">
        <f>H48</f>
        <v>1735.626291527579</v>
      </c>
      <c r="I54" s="153"/>
      <c r="J54" s="153"/>
      <c r="K54" s="153">
        <f>K48</f>
        <v>1725.396776406036</v>
      </c>
      <c r="L54" s="153"/>
      <c r="M54" s="153"/>
      <c r="N54" s="16"/>
      <c r="O54" s="16"/>
    </row>
    <row r="55" spans="1:15" ht="15" x14ac:dyDescent="0.2">
      <c r="A55" s="132" t="s">
        <v>13</v>
      </c>
      <c r="B55" s="146">
        <f>B10</f>
        <v>5</v>
      </c>
      <c r="C55" s="146"/>
      <c r="D55" s="146"/>
      <c r="E55" s="146">
        <f>E10</f>
        <v>5</v>
      </c>
      <c r="F55" s="146"/>
      <c r="G55" s="146"/>
      <c r="H55" s="146">
        <f>H10</f>
        <v>5</v>
      </c>
      <c r="I55" s="146"/>
      <c r="J55" s="146"/>
      <c r="K55" s="146">
        <f>K10</f>
        <v>5</v>
      </c>
      <c r="L55" s="146"/>
      <c r="M55" s="146"/>
      <c r="N55" s="5"/>
      <c r="O55" s="5"/>
    </row>
    <row r="56" spans="1:15" ht="15" x14ac:dyDescent="0.2">
      <c r="A56" s="132" t="s">
        <v>53</v>
      </c>
      <c r="B56" s="155">
        <f>D21+D22-B55</f>
        <v>10.082795027349045</v>
      </c>
      <c r="C56" s="155"/>
      <c r="D56" s="155"/>
      <c r="E56" s="155">
        <f>D21+D22-E55</f>
        <v>10.082795027349045</v>
      </c>
      <c r="F56" s="155"/>
      <c r="G56" s="155"/>
      <c r="H56" s="159">
        <f>B21+B22-H55</f>
        <v>7.3993424925112663</v>
      </c>
      <c r="I56" s="159"/>
      <c r="J56" s="159"/>
      <c r="K56" s="159">
        <f>B21+B22-K55</f>
        <v>7.3993424925112663</v>
      </c>
      <c r="L56" s="159"/>
      <c r="M56" s="159"/>
      <c r="N56" s="5"/>
      <c r="O56" s="5"/>
    </row>
    <row r="57" spans="1:15" ht="15" x14ac:dyDescent="0.2">
      <c r="A57" s="132" t="s">
        <v>54</v>
      </c>
      <c r="B57" s="149">
        <f>B56/B24</f>
        <v>0.36688540038279727</v>
      </c>
      <c r="C57" s="149"/>
      <c r="D57" s="149"/>
      <c r="E57" s="149">
        <f>E56/B24</f>
        <v>0.36688540038279727</v>
      </c>
      <c r="F57" s="149"/>
      <c r="G57" s="149"/>
      <c r="H57" s="149">
        <f>H56/B24</f>
        <v>0.26924188437540708</v>
      </c>
      <c r="I57" s="149"/>
      <c r="J57" s="149"/>
      <c r="K57" s="149">
        <f>K56/B24</f>
        <v>0.26924188437540708</v>
      </c>
      <c r="L57" s="149"/>
      <c r="M57" s="149"/>
      <c r="N57" s="13"/>
      <c r="O57" s="13"/>
    </row>
    <row r="58" spans="1:15" ht="15" x14ac:dyDescent="0.2">
      <c r="A58" s="132" t="s">
        <v>55</v>
      </c>
      <c r="B58" s="153">
        <f>(B48*B56)/B24</f>
        <v>687.21072544468393</v>
      </c>
      <c r="C58" s="153"/>
      <c r="D58" s="153"/>
      <c r="E58" s="153">
        <f>(E48*E56)/B24</f>
        <v>687.21072544468393</v>
      </c>
      <c r="F58" s="153"/>
      <c r="G58" s="153"/>
      <c r="H58" s="153">
        <f>H54*H56/B24</f>
        <v>467.30329330238499</v>
      </c>
      <c r="I58" s="153"/>
      <c r="J58" s="153"/>
      <c r="K58" s="153">
        <f>K54*K56/B24</f>
        <v>464.54907937481403</v>
      </c>
      <c r="L58" s="153"/>
      <c r="M58" s="153"/>
      <c r="N58" s="16"/>
      <c r="O58" s="16"/>
    </row>
    <row r="59" spans="1:15" ht="15" x14ac:dyDescent="0.2">
      <c r="A59" s="132" t="s">
        <v>56</v>
      </c>
      <c r="B59" s="149">
        <f>B32/B58</f>
        <v>0.42798756795960124</v>
      </c>
      <c r="C59" s="149"/>
      <c r="D59" s="149"/>
      <c r="E59" s="149">
        <f>E32/E58</f>
        <v>0.29959129757172087</v>
      </c>
      <c r="F59" s="149"/>
      <c r="G59" s="149"/>
      <c r="H59" s="149">
        <f>H32/H58</f>
        <v>0.4279875679596013</v>
      </c>
      <c r="I59" s="149"/>
      <c r="J59" s="149"/>
      <c r="K59" s="149">
        <f>K32/K58</f>
        <v>0.40013501520944839</v>
      </c>
      <c r="L59" s="149"/>
      <c r="M59" s="149"/>
      <c r="N59" s="13"/>
      <c r="O59" s="13"/>
    </row>
    <row r="60" spans="1:15" ht="15" x14ac:dyDescent="0.2">
      <c r="A60" s="132" t="s">
        <v>57</v>
      </c>
      <c r="B60" s="149">
        <f>B53/B54</f>
        <v>0.15702239022971795</v>
      </c>
      <c r="C60" s="149"/>
      <c r="D60" s="149"/>
      <c r="E60" s="149">
        <f>E53/E54</f>
        <v>0.10991567316080257</v>
      </c>
      <c r="F60" s="149"/>
      <c r="G60" s="149"/>
      <c r="H60" s="149">
        <f>H53/H54</f>
        <v>0.11523217928669065</v>
      </c>
      <c r="I60" s="149"/>
      <c r="J60" s="149"/>
      <c r="K60" s="149">
        <f>K53/K54</f>
        <v>0.10773310549957406</v>
      </c>
      <c r="L60" s="149"/>
      <c r="M60" s="149"/>
      <c r="N60" s="13"/>
      <c r="O60" s="13"/>
    </row>
    <row r="61" spans="1:15" ht="15" x14ac:dyDescent="0.25">
      <c r="A61" s="132" t="s">
        <v>58</v>
      </c>
      <c r="B61" s="150">
        <f>MAX(B60,E60)</f>
        <v>0.15702239022971795</v>
      </c>
      <c r="C61" s="151"/>
      <c r="D61" s="151"/>
      <c r="E61" s="151"/>
      <c r="F61" s="151"/>
      <c r="G61" s="152"/>
      <c r="H61" s="178">
        <f>MAX(H60:M60)</f>
        <v>0.11523217928669065</v>
      </c>
      <c r="I61" s="179"/>
      <c r="J61" s="179"/>
      <c r="K61" s="179"/>
      <c r="L61" s="179"/>
      <c r="M61" s="180"/>
      <c r="N61" s="5"/>
      <c r="O61" s="5"/>
    </row>
    <row r="62" spans="1:15" ht="15" x14ac:dyDescent="0.2">
      <c r="A62" s="132" t="s">
        <v>59</v>
      </c>
      <c r="B62" s="146">
        <f>B55+H55</f>
        <v>10</v>
      </c>
      <c r="C62" s="146"/>
      <c r="D62" s="146"/>
      <c r="E62" s="147"/>
      <c r="F62" s="147"/>
      <c r="G62" s="147"/>
      <c r="H62" s="148"/>
      <c r="I62" s="148"/>
      <c r="J62" s="148"/>
      <c r="K62" s="148"/>
      <c r="L62" s="148"/>
      <c r="M62" s="148"/>
      <c r="N62" s="16"/>
      <c r="O62" s="16"/>
    </row>
    <row r="63" spans="1:15" ht="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15" x14ac:dyDescent="0.2">
      <c r="A64" s="14" t="s">
        <v>60</v>
      </c>
      <c r="B64" s="15"/>
      <c r="C64" s="15"/>
      <c r="D64" s="15"/>
      <c r="E64" s="15"/>
      <c r="F64" s="5"/>
      <c r="G64" s="5"/>
      <c r="H64" s="5"/>
      <c r="I64" s="5"/>
      <c r="J64" s="5" t="s">
        <v>61</v>
      </c>
      <c r="K64" s="5"/>
      <c r="L64" s="5"/>
      <c r="M64" s="5"/>
      <c r="N64" s="5"/>
      <c r="O64" s="5"/>
    </row>
    <row r="65" spans="1:15" ht="15" x14ac:dyDescent="0.2">
      <c r="A65" s="128" t="s">
        <v>62</v>
      </c>
      <c r="B65" s="126" t="s">
        <v>1</v>
      </c>
      <c r="C65" s="126" t="s">
        <v>2</v>
      </c>
      <c r="D65" s="126" t="s">
        <v>3</v>
      </c>
      <c r="E65" s="126" t="s">
        <v>4</v>
      </c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5" x14ac:dyDescent="0.2">
      <c r="A66" s="132" t="s">
        <v>30</v>
      </c>
      <c r="B66" s="131">
        <f>B53</f>
        <v>294.11764705882354</v>
      </c>
      <c r="C66" s="131">
        <f>E53</f>
        <v>205.88235294117646</v>
      </c>
      <c r="D66" s="131">
        <f>H53</f>
        <v>200</v>
      </c>
      <c r="E66" s="131">
        <f>K53</f>
        <v>185.88235294117646</v>
      </c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ht="15" x14ac:dyDescent="0.2">
      <c r="A67" s="132" t="s">
        <v>55</v>
      </c>
      <c r="B67" s="131">
        <f>B58</f>
        <v>687.21072544468393</v>
      </c>
      <c r="C67" s="131">
        <f>E58</f>
        <v>687.21072544468393</v>
      </c>
      <c r="D67" s="131">
        <f>H58</f>
        <v>467.30329330238499</v>
      </c>
      <c r="E67" s="131">
        <f>K58</f>
        <v>464.54907937481403</v>
      </c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ht="15" x14ac:dyDescent="0.2">
      <c r="A68" s="132" t="s">
        <v>56</v>
      </c>
      <c r="B68" s="130">
        <f>B59</f>
        <v>0.42798756795960124</v>
      </c>
      <c r="C68" s="130">
        <f>E59</f>
        <v>0.29959129757172087</v>
      </c>
      <c r="D68" s="130">
        <f>H59</f>
        <v>0.4279875679596013</v>
      </c>
      <c r="E68" s="135">
        <f>K59</f>
        <v>0.40013501520944839</v>
      </c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ht="15" x14ac:dyDescent="0.2">
      <c r="A69" s="132" t="s">
        <v>54</v>
      </c>
      <c r="B69" s="130">
        <f>B57</f>
        <v>0.36688540038279727</v>
      </c>
      <c r="C69" s="130">
        <f>E57</f>
        <v>0.36688540038279727</v>
      </c>
      <c r="D69" s="130">
        <f>H57</f>
        <v>0.26924188437540708</v>
      </c>
      <c r="E69" s="130">
        <f>K57</f>
        <v>0.26924188437540708</v>
      </c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ht="15" x14ac:dyDescent="0.2">
      <c r="A70" s="132" t="s">
        <v>63</v>
      </c>
      <c r="B70" s="135">
        <f>(0.5*$B$24*(1-B57)^2)/(1-MIN(1,B59)*B57)</f>
        <v>6.533849551917954</v>
      </c>
      <c r="C70" s="135">
        <f>(0.5*$B$24*(1-E57)^2)/(1-MIN(1,E59)*E57)</f>
        <v>6.1880528752074966</v>
      </c>
      <c r="D70" s="135">
        <f>(0.5*$B$24*(1-H57)^2)/(1-MIN(1,H59)*H57)</f>
        <v>8.2935122113894533</v>
      </c>
      <c r="E70" s="135">
        <f>(0.5*$B$24*(1-K57)^2)/(1-MIN(1,K59)*K57)</f>
        <v>8.2238092330419441</v>
      </c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ht="15" x14ac:dyDescent="0.2">
      <c r="A71" s="132" t="s">
        <v>64</v>
      </c>
      <c r="B71" s="135">
        <v>0.5</v>
      </c>
      <c r="C71" s="135">
        <v>0.5</v>
      </c>
      <c r="D71" s="135">
        <v>0.5</v>
      </c>
      <c r="E71" s="135">
        <v>0.5</v>
      </c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ht="15" x14ac:dyDescent="0.2">
      <c r="A72" s="132" t="s">
        <v>65</v>
      </c>
      <c r="B72" s="135">
        <f>900*B26*((B68-1)+(SQRT(((B68-1)^2)+((8*B71*B68)/(B67*B26)))))</f>
        <v>1.9450861961890387</v>
      </c>
      <c r="C72" s="135">
        <f>900*B26*((C68-1)+(SQRT(((C68-1)^2)+((8*C71*C68)/(C67*B26)))))</f>
        <v>1.1164123726898874</v>
      </c>
      <c r="D72" s="135">
        <f>900*B26*((D68-1)+(SQRT(((D68-1)^2)+((8*D71*D68)/(D67*B26)))))</f>
        <v>2.8504699896855805</v>
      </c>
      <c r="E72" s="135">
        <f>900*B26*((E68-1)+(SQRT(((E68-1)^2)+((8*E71*E68)/(E67*B26)))))</f>
        <v>2.5603194948155132</v>
      </c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ht="15" x14ac:dyDescent="0.2">
      <c r="A73" s="132" t="s">
        <v>66</v>
      </c>
      <c r="B73" s="133">
        <v>1</v>
      </c>
      <c r="C73" s="133">
        <v>1</v>
      </c>
      <c r="D73" s="133">
        <v>1</v>
      </c>
      <c r="E73" s="133">
        <v>1</v>
      </c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15" x14ac:dyDescent="0.2">
      <c r="A74" s="132" t="s">
        <v>67</v>
      </c>
      <c r="B74" s="135">
        <f>B70+B72</f>
        <v>8.4789357481069931</v>
      </c>
      <c r="C74" s="135">
        <f>C70+C72</f>
        <v>7.3044652478973839</v>
      </c>
      <c r="D74" s="135">
        <f>D70+D72</f>
        <v>11.143982201075033</v>
      </c>
      <c r="E74" s="135">
        <f>E70+E72</f>
        <v>10.784128727857457</v>
      </c>
      <c r="F74" s="21"/>
      <c r="G74" s="23"/>
      <c r="H74" s="23"/>
      <c r="I74" s="23"/>
      <c r="J74" s="5"/>
      <c r="K74" s="5"/>
      <c r="L74" s="5"/>
      <c r="M74" s="5"/>
      <c r="N74" s="5"/>
      <c r="O74" s="5"/>
    </row>
    <row r="75" spans="1:15" ht="15" x14ac:dyDescent="0.2">
      <c r="A75" s="132" t="s">
        <v>68</v>
      </c>
      <c r="B75" s="135" t="str">
        <f>IF(B74&lt;10,"A",IF(B74&lt;20,"B",IF(B74&lt;35,"C",IF(B74&lt;55,"D",IF(B74&lt;80,"E","F")))))</f>
        <v>A</v>
      </c>
      <c r="C75" s="135" t="str">
        <f>IF(C74&lt;10,"A",IF(C74&lt;20,"B",IF(C74&lt;35,"C",IF(C74&lt;55,"D",IF(C74&lt;80,"E","F")))))</f>
        <v>A</v>
      </c>
      <c r="D75" s="135" t="str">
        <f>IF(D74&lt;10,"A",IF(D74&lt;20,"B",IF(D74&lt;35,"C",IF(D74&lt;55,"D",IF(D74&lt;80,"E","F")))))</f>
        <v>B</v>
      </c>
      <c r="E75" s="135" t="str">
        <f>IF(E74&lt;10,"A",IF(E74&lt;20,"B",IF(E74&lt;35,"C",IF(E74&lt;55,"D",IF(E74&lt;80,"E","F")))))</f>
        <v>B</v>
      </c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ht="15" x14ac:dyDescent="0.2">
      <c r="A76" s="132" t="s">
        <v>69</v>
      </c>
      <c r="B76" s="173">
        <f>((B74*B66)+(D74*D66)+(E74*E66))/(E66+D66+B66)</f>
        <v>9.8929121975968535</v>
      </c>
      <c r="C76" s="174"/>
      <c r="D76" s="175"/>
      <c r="E76" s="135" t="str">
        <f>IF(B76&lt;10,"A",IF(B76&lt;20,"B",IF(B76&lt;35,"C",IF(B76&lt;55,"D",IF(B76&lt;80,"E","F")))))</f>
        <v>A</v>
      </c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ht="15" x14ac:dyDescent="0.2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ht="1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5" ht="1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5" ht="1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5" ht="1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5" ht="1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5" ht="1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5" ht="1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5" ht="1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5" ht="1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5" ht="1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5" ht="15" x14ac:dyDescent="0.25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</sheetData>
  <mergeCells count="192">
    <mergeCell ref="K1:M2"/>
    <mergeCell ref="E1:G2"/>
    <mergeCell ref="A1:A3"/>
    <mergeCell ref="B1:D2"/>
    <mergeCell ref="H1:J2"/>
    <mergeCell ref="B7:D7"/>
    <mergeCell ref="E7:G7"/>
    <mergeCell ref="H7:J7"/>
    <mergeCell ref="K7:M7"/>
    <mergeCell ref="B8:D8"/>
    <mergeCell ref="E8:G8"/>
    <mergeCell ref="H8:J8"/>
    <mergeCell ref="K8:M8"/>
    <mergeCell ref="B5:D5"/>
    <mergeCell ref="E5:G5"/>
    <mergeCell ref="H5:J5"/>
    <mergeCell ref="K5:M5"/>
    <mergeCell ref="B6:D6"/>
    <mergeCell ref="E6:G6"/>
    <mergeCell ref="H6:J6"/>
    <mergeCell ref="K6:M6"/>
    <mergeCell ref="B10:D10"/>
    <mergeCell ref="E10:G10"/>
    <mergeCell ref="H10:J10"/>
    <mergeCell ref="K10:M10"/>
    <mergeCell ref="B11:D11"/>
    <mergeCell ref="E11:G11"/>
    <mergeCell ref="H11:J11"/>
    <mergeCell ref="K11:M11"/>
    <mergeCell ref="B9:D9"/>
    <mergeCell ref="E9:G9"/>
    <mergeCell ref="H9:J9"/>
    <mergeCell ref="K9:M9"/>
    <mergeCell ref="B14:D14"/>
    <mergeCell ref="E14:G14"/>
    <mergeCell ref="H14:J14"/>
    <mergeCell ref="K14:M14"/>
    <mergeCell ref="B15:D15"/>
    <mergeCell ref="E15:G15"/>
    <mergeCell ref="H15:J15"/>
    <mergeCell ref="K15:M15"/>
    <mergeCell ref="B12:D12"/>
    <mergeCell ref="E12:G12"/>
    <mergeCell ref="H12:J12"/>
    <mergeCell ref="K12:M12"/>
    <mergeCell ref="B13:D13"/>
    <mergeCell ref="E13:G13"/>
    <mergeCell ref="H13:J13"/>
    <mergeCell ref="K13:M13"/>
    <mergeCell ref="K18:M18"/>
    <mergeCell ref="B20:C20"/>
    <mergeCell ref="D20:E20"/>
    <mergeCell ref="B16:D16"/>
    <mergeCell ref="E16:G16"/>
    <mergeCell ref="H16:J16"/>
    <mergeCell ref="K16:M16"/>
    <mergeCell ref="B17:D17"/>
    <mergeCell ref="E17:G17"/>
    <mergeCell ref="H17:J17"/>
    <mergeCell ref="K17:M17"/>
    <mergeCell ref="B21:C21"/>
    <mergeCell ref="D21:E21"/>
    <mergeCell ref="B22:C22"/>
    <mergeCell ref="D22:E22"/>
    <mergeCell ref="B23:C23"/>
    <mergeCell ref="D23:E23"/>
    <mergeCell ref="B18:D18"/>
    <mergeCell ref="E18:G18"/>
    <mergeCell ref="H18:J18"/>
    <mergeCell ref="B32:D32"/>
    <mergeCell ref="E32:G32"/>
    <mergeCell ref="H32:J32"/>
    <mergeCell ref="K32:M32"/>
    <mergeCell ref="B24:E24"/>
    <mergeCell ref="B25:C25"/>
    <mergeCell ref="B26:C26"/>
    <mergeCell ref="B28:M28"/>
    <mergeCell ref="B30:D30"/>
    <mergeCell ref="E30:G30"/>
    <mergeCell ref="H30:J30"/>
    <mergeCell ref="K30:M30"/>
    <mergeCell ref="B36:D36"/>
    <mergeCell ref="E36:G36"/>
    <mergeCell ref="H36:J36"/>
    <mergeCell ref="K36:M36"/>
    <mergeCell ref="B37:D37"/>
    <mergeCell ref="E37:G37"/>
    <mergeCell ref="H37:J37"/>
    <mergeCell ref="K37:M37"/>
    <mergeCell ref="B34:D34"/>
    <mergeCell ref="E34:G34"/>
    <mergeCell ref="H34:J34"/>
    <mergeCell ref="K34:M34"/>
    <mergeCell ref="B35:D35"/>
    <mergeCell ref="E35:G35"/>
    <mergeCell ref="H35:J35"/>
    <mergeCell ref="K35:M35"/>
    <mergeCell ref="B40:D40"/>
    <mergeCell ref="E40:G40"/>
    <mergeCell ref="H40:J40"/>
    <mergeCell ref="K40:M40"/>
    <mergeCell ref="B41:D41"/>
    <mergeCell ref="E41:G41"/>
    <mergeCell ref="H41:J41"/>
    <mergeCell ref="K41:M41"/>
    <mergeCell ref="B38:D38"/>
    <mergeCell ref="E38:G38"/>
    <mergeCell ref="H38:J38"/>
    <mergeCell ref="K38:M38"/>
    <mergeCell ref="B39:D39"/>
    <mergeCell ref="E39:G39"/>
    <mergeCell ref="H39:J39"/>
    <mergeCell ref="K39:M39"/>
    <mergeCell ref="B44:D44"/>
    <mergeCell ref="E44:G44"/>
    <mergeCell ref="H44:J44"/>
    <mergeCell ref="K44:M44"/>
    <mergeCell ref="B45:D45"/>
    <mergeCell ref="E45:G45"/>
    <mergeCell ref="H45:J45"/>
    <mergeCell ref="K45:M45"/>
    <mergeCell ref="B42:D42"/>
    <mergeCell ref="E42:G42"/>
    <mergeCell ref="H42:J42"/>
    <mergeCell ref="K42:M42"/>
    <mergeCell ref="B43:D43"/>
    <mergeCell ref="E43:G43"/>
    <mergeCell ref="H43:J43"/>
    <mergeCell ref="K43:M43"/>
    <mergeCell ref="B48:D48"/>
    <mergeCell ref="E48:G48"/>
    <mergeCell ref="H48:J48"/>
    <mergeCell ref="K48:M48"/>
    <mergeCell ref="B49:D49"/>
    <mergeCell ref="E49:G49"/>
    <mergeCell ref="H49:J49"/>
    <mergeCell ref="K49:M49"/>
    <mergeCell ref="B46:D46"/>
    <mergeCell ref="E46:G46"/>
    <mergeCell ref="H46:J46"/>
    <mergeCell ref="K46:M46"/>
    <mergeCell ref="B47:D47"/>
    <mergeCell ref="E47:G47"/>
    <mergeCell ref="H47:J47"/>
    <mergeCell ref="K47:M47"/>
    <mergeCell ref="B53:D53"/>
    <mergeCell ref="E53:G53"/>
    <mergeCell ref="H53:J53"/>
    <mergeCell ref="K53:M53"/>
    <mergeCell ref="B54:D54"/>
    <mergeCell ref="E54:G54"/>
    <mergeCell ref="H54:J54"/>
    <mergeCell ref="K54:M54"/>
    <mergeCell ref="B51:D51"/>
    <mergeCell ref="E51:G51"/>
    <mergeCell ref="H51:J51"/>
    <mergeCell ref="K51:M51"/>
    <mergeCell ref="B52:D52"/>
    <mergeCell ref="E52:G52"/>
    <mergeCell ref="H52:J52"/>
    <mergeCell ref="K52:M52"/>
    <mergeCell ref="B57:D57"/>
    <mergeCell ref="E57:G57"/>
    <mergeCell ref="H57:J57"/>
    <mergeCell ref="K57:M57"/>
    <mergeCell ref="B58:D58"/>
    <mergeCell ref="E58:G58"/>
    <mergeCell ref="H58:J58"/>
    <mergeCell ref="K58:M58"/>
    <mergeCell ref="B55:D55"/>
    <mergeCell ref="E55:G55"/>
    <mergeCell ref="H55:J55"/>
    <mergeCell ref="K55:M55"/>
    <mergeCell ref="B56:D56"/>
    <mergeCell ref="E56:G56"/>
    <mergeCell ref="H56:J56"/>
    <mergeCell ref="K56:M56"/>
    <mergeCell ref="B76:D76"/>
    <mergeCell ref="B62:D62"/>
    <mergeCell ref="E62:G62"/>
    <mergeCell ref="H62:J62"/>
    <mergeCell ref="K62:M62"/>
    <mergeCell ref="B59:D59"/>
    <mergeCell ref="E59:G59"/>
    <mergeCell ref="H59:J59"/>
    <mergeCell ref="K59:M59"/>
    <mergeCell ref="B60:D60"/>
    <mergeCell ref="E60:G60"/>
    <mergeCell ref="H60:J60"/>
    <mergeCell ref="K60:M60"/>
    <mergeCell ref="H61:M61"/>
    <mergeCell ref="B61:G6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01"/>
  <sheetViews>
    <sheetView topLeftCell="M19" zoomScale="80" zoomScaleNormal="80" workbookViewId="0">
      <selection activeCell="S5" sqref="S5"/>
    </sheetView>
  </sheetViews>
  <sheetFormatPr defaultRowHeight="14.25" x14ac:dyDescent="0.2"/>
  <sheetData>
    <row r="1" spans="1:26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6" ht="15" x14ac:dyDescent="0.2">
      <c r="A2" s="43"/>
      <c r="B2" s="182">
        <v>2</v>
      </c>
      <c r="C2" s="183"/>
      <c r="D2" s="183"/>
      <c r="E2" s="183"/>
      <c r="F2" s="183"/>
      <c r="G2" s="184"/>
      <c r="H2" s="182">
        <v>1</v>
      </c>
      <c r="I2" s="183"/>
      <c r="J2" s="183"/>
      <c r="K2" s="183"/>
      <c r="L2" s="183"/>
      <c r="M2" s="184"/>
      <c r="N2" s="43"/>
      <c r="O2" s="43"/>
      <c r="P2" s="43"/>
      <c r="Q2" s="43"/>
      <c r="R2" s="43"/>
      <c r="S2" s="43"/>
      <c r="T2" s="43"/>
      <c r="U2" s="43"/>
    </row>
    <row r="3" spans="1:26" ht="15" x14ac:dyDescent="0.2">
      <c r="A3" s="43"/>
      <c r="B3" s="44"/>
      <c r="C3" s="45" t="s">
        <v>1</v>
      </c>
      <c r="D3" s="46"/>
      <c r="E3" s="47"/>
      <c r="F3" s="48" t="s">
        <v>2</v>
      </c>
      <c r="G3" s="46"/>
      <c r="H3" s="47"/>
      <c r="I3" s="48" t="s">
        <v>3</v>
      </c>
      <c r="J3" s="49"/>
      <c r="K3" s="47"/>
      <c r="L3" s="48" t="s">
        <v>4</v>
      </c>
      <c r="M3" s="49"/>
      <c r="N3" s="43"/>
      <c r="O3" s="43"/>
      <c r="P3" s="43"/>
      <c r="Q3" s="43"/>
      <c r="R3" s="43"/>
      <c r="S3" s="43"/>
      <c r="T3" s="43"/>
      <c r="U3" s="43"/>
    </row>
    <row r="4" spans="1:26" ht="15" x14ac:dyDescent="0.2">
      <c r="A4" s="43"/>
      <c r="B4" s="50" t="s">
        <v>5</v>
      </c>
      <c r="C4" s="50" t="s">
        <v>6</v>
      </c>
      <c r="D4" s="50" t="s">
        <v>7</v>
      </c>
      <c r="E4" s="50" t="s">
        <v>5</v>
      </c>
      <c r="F4" s="50" t="s">
        <v>6</v>
      </c>
      <c r="G4" s="50" t="s">
        <v>7</v>
      </c>
      <c r="H4" s="50" t="s">
        <v>5</v>
      </c>
      <c r="I4" s="50" t="s">
        <v>6</v>
      </c>
      <c r="J4" s="50" t="s">
        <v>7</v>
      </c>
      <c r="K4" s="50" t="s">
        <v>5</v>
      </c>
      <c r="L4" s="50" t="s">
        <v>6</v>
      </c>
      <c r="M4" s="50" t="s">
        <v>7</v>
      </c>
      <c r="N4" s="43"/>
      <c r="O4" s="185" t="s">
        <v>78</v>
      </c>
      <c r="P4" s="186"/>
      <c r="Q4" s="51"/>
      <c r="R4" s="52" t="s">
        <v>79</v>
      </c>
      <c r="S4" s="52" t="s">
        <v>80</v>
      </c>
      <c r="T4" s="52" t="s">
        <v>72</v>
      </c>
      <c r="U4" s="52" t="s">
        <v>73</v>
      </c>
    </row>
    <row r="5" spans="1:26" x14ac:dyDescent="0.2">
      <c r="A5" s="53" t="s">
        <v>81</v>
      </c>
      <c r="B5" s="54"/>
      <c r="C5" s="55">
        <v>294</v>
      </c>
      <c r="D5" s="54"/>
      <c r="E5" s="53"/>
      <c r="F5" s="54">
        <v>206</v>
      </c>
      <c r="G5" s="54"/>
      <c r="H5" s="54"/>
      <c r="I5" s="54">
        <v>200</v>
      </c>
      <c r="J5" s="54"/>
      <c r="K5" s="53"/>
      <c r="L5" s="54">
        <v>186</v>
      </c>
      <c r="M5" s="54"/>
      <c r="N5" s="56" t="s">
        <v>82</v>
      </c>
      <c r="O5" s="187"/>
      <c r="P5" s="188"/>
      <c r="Q5" s="57"/>
      <c r="R5" s="53">
        <v>1</v>
      </c>
      <c r="S5" s="53">
        <f t="shared" ref="S5:S45" si="0">$P$17</f>
        <v>86</v>
      </c>
      <c r="T5" s="53">
        <v>9</v>
      </c>
      <c r="U5" s="53">
        <f>S5-(T5+2*$P$15)</f>
        <v>69</v>
      </c>
    </row>
    <row r="6" spans="1:26" ht="15" x14ac:dyDescent="0.2">
      <c r="A6" s="53" t="s">
        <v>83</v>
      </c>
      <c r="B6" s="43"/>
      <c r="C6" s="55">
        <v>1873</v>
      </c>
      <c r="D6" s="58"/>
      <c r="E6" s="43"/>
      <c r="F6" s="54">
        <v>1873</v>
      </c>
      <c r="G6" s="58"/>
      <c r="H6" s="43"/>
      <c r="I6" s="54">
        <v>1736</v>
      </c>
      <c r="J6" s="58"/>
      <c r="K6" s="43"/>
      <c r="L6" s="59">
        <v>1725</v>
      </c>
      <c r="M6" s="58"/>
      <c r="N6" s="59">
        <f>SUM(B5:M5)</f>
        <v>886</v>
      </c>
      <c r="O6" s="60" t="s">
        <v>84</v>
      </c>
      <c r="P6" s="61">
        <v>37</v>
      </c>
      <c r="Q6" s="57"/>
      <c r="R6" s="53">
        <v>2</v>
      </c>
      <c r="S6" s="53">
        <f t="shared" si="0"/>
        <v>86</v>
      </c>
      <c r="T6" s="53">
        <f>T5+1</f>
        <v>10</v>
      </c>
      <c r="U6" s="53">
        <f t="shared" ref="U6:U45" si="1">S6-(T6+2*$P$15)</f>
        <v>68</v>
      </c>
    </row>
    <row r="7" spans="1:26" ht="15" x14ac:dyDescent="0.2">
      <c r="A7" s="52" t="s">
        <v>85</v>
      </c>
      <c r="B7" s="62"/>
      <c r="C7" s="63"/>
      <c r="D7" s="64"/>
      <c r="E7" s="64"/>
      <c r="F7" s="64"/>
      <c r="G7" s="64"/>
      <c r="H7" s="64"/>
      <c r="I7" s="64"/>
      <c r="J7" s="64"/>
      <c r="K7" s="64"/>
      <c r="L7" s="64"/>
      <c r="M7" s="65"/>
      <c r="N7" s="47" t="s">
        <v>86</v>
      </c>
      <c r="O7" s="66" t="s">
        <v>87</v>
      </c>
      <c r="P7" s="67">
        <v>4</v>
      </c>
      <c r="Q7" s="43"/>
      <c r="R7" s="53">
        <v>3</v>
      </c>
      <c r="S7" s="53">
        <f t="shared" si="0"/>
        <v>86</v>
      </c>
      <c r="T7" s="53">
        <f>T6+1</f>
        <v>11</v>
      </c>
      <c r="U7" s="53">
        <f t="shared" si="1"/>
        <v>67</v>
      </c>
    </row>
    <row r="8" spans="1:26" ht="15" x14ac:dyDescent="0.2">
      <c r="A8" s="68">
        <v>1</v>
      </c>
      <c r="B8" s="68"/>
      <c r="C8" s="68">
        <f t="shared" ref="C8:C48" si="2">U5+$P$15-$Q$21</f>
        <v>68</v>
      </c>
      <c r="D8" s="68"/>
      <c r="E8" s="53"/>
      <c r="F8" s="69">
        <f>U5+$P$15-$Q$21</f>
        <v>68</v>
      </c>
      <c r="G8" s="69"/>
      <c r="H8" s="69"/>
      <c r="I8" s="69">
        <f>T5+$P$7-$Q$20</f>
        <v>8</v>
      </c>
      <c r="J8" s="69"/>
      <c r="K8" s="69"/>
      <c r="L8" s="69">
        <f>T5+$P$7-$Q$20</f>
        <v>8</v>
      </c>
      <c r="M8" s="69"/>
      <c r="N8" s="70">
        <f t="shared" ref="N8:N48" si="3">I8/C8</f>
        <v>0.11764705882352941</v>
      </c>
      <c r="O8" s="71" t="s">
        <v>88</v>
      </c>
      <c r="P8" s="61">
        <v>45</v>
      </c>
      <c r="Q8" s="43"/>
      <c r="R8" s="68">
        <v>4</v>
      </c>
      <c r="S8" s="53">
        <f t="shared" si="0"/>
        <v>86</v>
      </c>
      <c r="T8" s="53">
        <f t="shared" ref="T8:T45" si="4">T7+1</f>
        <v>12</v>
      </c>
      <c r="U8" s="53">
        <f t="shared" si="1"/>
        <v>66</v>
      </c>
    </row>
    <row r="9" spans="1:26" ht="15" x14ac:dyDescent="0.2">
      <c r="A9" s="68">
        <v>2</v>
      </c>
      <c r="B9" s="68"/>
      <c r="C9" s="68">
        <f t="shared" si="2"/>
        <v>67</v>
      </c>
      <c r="D9" s="68"/>
      <c r="E9" s="53"/>
      <c r="F9" s="69">
        <f t="shared" ref="F9:F48" si="5">U6+$P$15-$Q$21</f>
        <v>67</v>
      </c>
      <c r="G9" s="69"/>
      <c r="H9" s="69"/>
      <c r="I9" s="69">
        <f t="shared" ref="I9:I48" si="6">T6+$P$7-$Q$20</f>
        <v>9</v>
      </c>
      <c r="J9" s="69"/>
      <c r="K9" s="69"/>
      <c r="L9" s="69">
        <f t="shared" ref="L9:L48" si="7">T6+$P$7-$Q$20</f>
        <v>9</v>
      </c>
      <c r="M9" s="69"/>
      <c r="N9" s="70">
        <f t="shared" si="3"/>
        <v>0.13432835820895522</v>
      </c>
      <c r="O9" s="72" t="s">
        <v>80</v>
      </c>
      <c r="P9" s="68">
        <f>SUM(P6:P8)</f>
        <v>86</v>
      </c>
      <c r="Q9" s="43"/>
      <c r="R9" s="68">
        <v>5</v>
      </c>
      <c r="S9" s="53">
        <f t="shared" si="0"/>
        <v>86</v>
      </c>
      <c r="T9" s="53">
        <f t="shared" si="4"/>
        <v>13</v>
      </c>
      <c r="U9" s="53">
        <f t="shared" si="1"/>
        <v>65</v>
      </c>
    </row>
    <row r="10" spans="1:26" ht="15" x14ac:dyDescent="0.2">
      <c r="A10" s="68">
        <v>3</v>
      </c>
      <c r="B10" s="68"/>
      <c r="C10" s="68">
        <f t="shared" si="2"/>
        <v>66</v>
      </c>
      <c r="D10" s="68"/>
      <c r="E10" s="53"/>
      <c r="F10" s="69">
        <f t="shared" si="5"/>
        <v>66</v>
      </c>
      <c r="G10" s="69"/>
      <c r="H10" s="69"/>
      <c r="I10" s="69">
        <f t="shared" si="6"/>
        <v>10</v>
      </c>
      <c r="J10" s="69"/>
      <c r="K10" s="69"/>
      <c r="L10" s="69">
        <f>T7+$P$7-$Q$20</f>
        <v>10</v>
      </c>
      <c r="M10" s="69"/>
      <c r="N10" s="70">
        <f t="shared" si="3"/>
        <v>0.15151515151515152</v>
      </c>
      <c r="O10" s="43"/>
      <c r="P10" s="43"/>
      <c r="Q10" s="43"/>
      <c r="R10" s="53">
        <v>6</v>
      </c>
      <c r="S10" s="53">
        <f t="shared" si="0"/>
        <v>86</v>
      </c>
      <c r="T10" s="53">
        <f t="shared" si="4"/>
        <v>14</v>
      </c>
      <c r="U10" s="53">
        <f t="shared" si="1"/>
        <v>64</v>
      </c>
      <c r="Y10" s="92" t="s">
        <v>115</v>
      </c>
      <c r="Z10" s="92" t="s">
        <v>90</v>
      </c>
    </row>
    <row r="11" spans="1:26" ht="15" x14ac:dyDescent="0.2">
      <c r="A11" s="68">
        <v>4</v>
      </c>
      <c r="B11" s="68"/>
      <c r="C11" s="68">
        <f t="shared" si="2"/>
        <v>65</v>
      </c>
      <c r="D11" s="68"/>
      <c r="E11" s="53"/>
      <c r="F11" s="69">
        <f t="shared" si="5"/>
        <v>65</v>
      </c>
      <c r="G11" s="69"/>
      <c r="H11" s="69"/>
      <c r="I11" s="69">
        <f t="shared" si="6"/>
        <v>11</v>
      </c>
      <c r="J11" s="69"/>
      <c r="K11" s="69"/>
      <c r="L11" s="69">
        <f t="shared" si="7"/>
        <v>11</v>
      </c>
      <c r="M11" s="69"/>
      <c r="N11" s="70">
        <f t="shared" si="3"/>
        <v>0.16923076923076924</v>
      </c>
      <c r="O11" s="43"/>
      <c r="P11" s="43"/>
      <c r="Q11" s="43"/>
      <c r="R11" s="68">
        <v>7</v>
      </c>
      <c r="S11" s="68">
        <f t="shared" si="0"/>
        <v>86</v>
      </c>
      <c r="T11" s="68">
        <f t="shared" si="4"/>
        <v>15</v>
      </c>
      <c r="U11" s="68">
        <f t="shared" si="1"/>
        <v>63</v>
      </c>
      <c r="Y11" s="43">
        <v>17.179080913797705</v>
      </c>
      <c r="Z11" s="92">
        <v>0.40740740740740738</v>
      </c>
    </row>
    <row r="12" spans="1:26" ht="15" x14ac:dyDescent="0.2">
      <c r="A12" s="68">
        <v>5</v>
      </c>
      <c r="B12" s="68"/>
      <c r="C12" s="68">
        <f t="shared" si="2"/>
        <v>64</v>
      </c>
      <c r="D12" s="68"/>
      <c r="E12" s="53"/>
      <c r="F12" s="69">
        <f t="shared" si="5"/>
        <v>64</v>
      </c>
      <c r="G12" s="69"/>
      <c r="H12" s="69"/>
      <c r="I12" s="69">
        <f t="shared" si="6"/>
        <v>12</v>
      </c>
      <c r="J12" s="69"/>
      <c r="K12" s="69"/>
      <c r="L12" s="69">
        <f t="shared" si="7"/>
        <v>12</v>
      </c>
      <c r="M12" s="69"/>
      <c r="N12" s="70">
        <f t="shared" si="3"/>
        <v>0.1875</v>
      </c>
      <c r="O12" s="185" t="s">
        <v>89</v>
      </c>
      <c r="P12" s="186"/>
      <c r="Q12" s="51"/>
      <c r="R12" s="68">
        <v>8</v>
      </c>
      <c r="S12" s="68">
        <f t="shared" si="0"/>
        <v>86</v>
      </c>
      <c r="T12" s="68">
        <f t="shared" si="4"/>
        <v>16</v>
      </c>
      <c r="U12" s="68">
        <f t="shared" si="1"/>
        <v>62</v>
      </c>
      <c r="Y12" s="43">
        <v>16.921212927248266</v>
      </c>
      <c r="Z12" s="92">
        <v>0.43396226415094341</v>
      </c>
    </row>
    <row r="13" spans="1:26" ht="15" x14ac:dyDescent="0.2">
      <c r="A13" s="68">
        <v>6</v>
      </c>
      <c r="B13" s="68"/>
      <c r="C13" s="68">
        <f t="shared" si="2"/>
        <v>63</v>
      </c>
      <c r="D13" s="68"/>
      <c r="E13" s="53"/>
      <c r="F13" s="69">
        <f t="shared" si="5"/>
        <v>63</v>
      </c>
      <c r="G13" s="69"/>
      <c r="H13" s="69"/>
      <c r="I13" s="69">
        <f t="shared" si="6"/>
        <v>13</v>
      </c>
      <c r="J13" s="69"/>
      <c r="K13" s="69"/>
      <c r="L13" s="69">
        <f t="shared" si="7"/>
        <v>13</v>
      </c>
      <c r="M13" s="69"/>
      <c r="N13" s="70">
        <f t="shared" si="3"/>
        <v>0.20634920634920634</v>
      </c>
      <c r="O13" s="187"/>
      <c r="P13" s="188"/>
      <c r="Q13" s="73"/>
      <c r="R13" s="68">
        <v>9</v>
      </c>
      <c r="S13" s="68">
        <f t="shared" si="0"/>
        <v>86</v>
      </c>
      <c r="T13" s="68">
        <f t="shared" si="4"/>
        <v>17</v>
      </c>
      <c r="U13" s="68">
        <f t="shared" si="1"/>
        <v>61</v>
      </c>
      <c r="Y13" s="43">
        <v>16.702516259870819</v>
      </c>
      <c r="Z13" s="92">
        <v>0.46153846153846156</v>
      </c>
    </row>
    <row r="14" spans="1:26" ht="15" x14ac:dyDescent="0.2">
      <c r="A14" s="68">
        <v>7</v>
      </c>
      <c r="B14" s="68"/>
      <c r="C14" s="68">
        <f t="shared" si="2"/>
        <v>62</v>
      </c>
      <c r="D14" s="68"/>
      <c r="E14" s="53"/>
      <c r="F14" s="69">
        <f t="shared" si="5"/>
        <v>62</v>
      </c>
      <c r="G14" s="69"/>
      <c r="H14" s="69"/>
      <c r="I14" s="69">
        <f>T11+$P$7-$Q$20</f>
        <v>14</v>
      </c>
      <c r="J14" s="69"/>
      <c r="K14" s="69"/>
      <c r="L14" s="69">
        <f t="shared" si="7"/>
        <v>14</v>
      </c>
      <c r="M14" s="69"/>
      <c r="N14" s="70">
        <f t="shared" si="3"/>
        <v>0.22580645161290322</v>
      </c>
      <c r="O14" s="60" t="s">
        <v>84</v>
      </c>
      <c r="P14" s="61">
        <v>20</v>
      </c>
      <c r="Q14" s="73"/>
      <c r="R14" s="53">
        <v>10</v>
      </c>
      <c r="S14" s="53">
        <f t="shared" si="0"/>
        <v>86</v>
      </c>
      <c r="T14" s="53">
        <f t="shared" si="4"/>
        <v>18</v>
      </c>
      <c r="U14" s="53">
        <f t="shared" si="1"/>
        <v>60</v>
      </c>
      <c r="Y14" s="43">
        <v>16.517817664150019</v>
      </c>
      <c r="Z14" s="92">
        <v>0.49019607843137253</v>
      </c>
    </row>
    <row r="15" spans="1:26" ht="15" x14ac:dyDescent="0.2">
      <c r="A15" s="68">
        <v>8</v>
      </c>
      <c r="B15" s="68"/>
      <c r="C15" s="68">
        <f t="shared" si="2"/>
        <v>61</v>
      </c>
      <c r="D15" s="68"/>
      <c r="E15" s="53"/>
      <c r="F15" s="69">
        <f t="shared" si="5"/>
        <v>61</v>
      </c>
      <c r="G15" s="69"/>
      <c r="H15" s="69"/>
      <c r="I15" s="69">
        <f t="shared" si="6"/>
        <v>15</v>
      </c>
      <c r="J15" s="69"/>
      <c r="K15" s="69"/>
      <c r="L15" s="69">
        <f t="shared" si="7"/>
        <v>15</v>
      </c>
      <c r="M15" s="69"/>
      <c r="N15" s="70">
        <f t="shared" si="3"/>
        <v>0.24590163934426229</v>
      </c>
      <c r="O15" s="66" t="s">
        <v>87</v>
      </c>
      <c r="P15" s="61">
        <v>4</v>
      </c>
      <c r="Q15" s="43"/>
      <c r="R15" s="68">
        <v>11</v>
      </c>
      <c r="S15" s="68">
        <f t="shared" si="0"/>
        <v>86</v>
      </c>
      <c r="T15" s="68">
        <f t="shared" si="4"/>
        <v>19</v>
      </c>
      <c r="U15" s="68">
        <f t="shared" si="1"/>
        <v>59</v>
      </c>
      <c r="Y15" s="43">
        <v>16.363260555115765</v>
      </c>
      <c r="Z15" s="92">
        <v>0.52</v>
      </c>
    </row>
    <row r="16" spans="1:26" ht="15" x14ac:dyDescent="0.2">
      <c r="A16" s="68">
        <v>9</v>
      </c>
      <c r="B16" s="68"/>
      <c r="C16" s="68">
        <f t="shared" si="2"/>
        <v>60</v>
      </c>
      <c r="D16" s="68"/>
      <c r="E16" s="68"/>
      <c r="F16" s="69">
        <f t="shared" si="5"/>
        <v>60</v>
      </c>
      <c r="G16" s="69"/>
      <c r="H16" s="69"/>
      <c r="I16" s="69">
        <f t="shared" si="6"/>
        <v>16</v>
      </c>
      <c r="J16" s="69"/>
      <c r="K16" s="69"/>
      <c r="L16" s="69">
        <f t="shared" si="7"/>
        <v>16</v>
      </c>
      <c r="M16" s="69"/>
      <c r="N16" s="70">
        <f t="shared" si="3"/>
        <v>0.26666666666666666</v>
      </c>
      <c r="O16" s="74" t="s">
        <v>88</v>
      </c>
      <c r="P16" s="61">
        <v>62</v>
      </c>
      <c r="Q16" s="43"/>
      <c r="R16" s="53">
        <v>12</v>
      </c>
      <c r="S16" s="53">
        <f t="shared" si="0"/>
        <v>86</v>
      </c>
      <c r="T16" s="53">
        <f t="shared" si="4"/>
        <v>20</v>
      </c>
      <c r="U16" s="53">
        <f t="shared" si="1"/>
        <v>58</v>
      </c>
      <c r="Y16" s="43">
        <v>16.235930644769507</v>
      </c>
      <c r="Z16" s="92">
        <v>0.55102040816326525</v>
      </c>
    </row>
    <row r="17" spans="1:26" ht="15" x14ac:dyDescent="0.2">
      <c r="A17" s="68">
        <v>10</v>
      </c>
      <c r="B17" s="68"/>
      <c r="C17" s="68">
        <f t="shared" si="2"/>
        <v>59</v>
      </c>
      <c r="D17" s="68"/>
      <c r="E17" s="53"/>
      <c r="F17" s="69">
        <f t="shared" si="5"/>
        <v>59</v>
      </c>
      <c r="G17" s="69"/>
      <c r="H17" s="69"/>
      <c r="I17" s="69">
        <f t="shared" si="6"/>
        <v>17</v>
      </c>
      <c r="J17" s="69"/>
      <c r="K17" s="69"/>
      <c r="L17" s="69">
        <f t="shared" si="7"/>
        <v>17</v>
      </c>
      <c r="M17" s="69"/>
      <c r="N17" s="70">
        <f t="shared" si="3"/>
        <v>0.28813559322033899</v>
      </c>
      <c r="O17" s="75" t="s">
        <v>80</v>
      </c>
      <c r="P17" s="76">
        <f>SUM(P14:P16)</f>
        <v>86</v>
      </c>
      <c r="Q17" s="43"/>
      <c r="R17" s="68">
        <v>13</v>
      </c>
      <c r="S17" s="68">
        <f t="shared" si="0"/>
        <v>86</v>
      </c>
      <c r="T17" s="68">
        <f>T16+1</f>
        <v>21</v>
      </c>
      <c r="U17" s="53">
        <f t="shared" si="1"/>
        <v>57</v>
      </c>
      <c r="Y17" s="43">
        <v>16.133602268497352</v>
      </c>
      <c r="Z17" s="92">
        <v>0.58333333333333337</v>
      </c>
    </row>
    <row r="18" spans="1:26" ht="15" x14ac:dyDescent="0.2">
      <c r="A18" s="68">
        <v>11</v>
      </c>
      <c r="B18" s="68"/>
      <c r="C18" s="68">
        <f t="shared" si="2"/>
        <v>58</v>
      </c>
      <c r="D18" s="68"/>
      <c r="E18" s="68"/>
      <c r="F18" s="69">
        <f t="shared" si="5"/>
        <v>58</v>
      </c>
      <c r="G18" s="69"/>
      <c r="H18" s="69"/>
      <c r="I18" s="69">
        <f t="shared" si="6"/>
        <v>18</v>
      </c>
      <c r="J18" s="69"/>
      <c r="K18" s="69"/>
      <c r="L18" s="69">
        <f t="shared" si="7"/>
        <v>18</v>
      </c>
      <c r="M18" s="69"/>
      <c r="N18" s="70">
        <f t="shared" si="3"/>
        <v>0.31034482758620691</v>
      </c>
      <c r="O18" s="43"/>
      <c r="P18" s="43"/>
      <c r="Q18" s="43"/>
      <c r="R18" s="68">
        <v>14</v>
      </c>
      <c r="S18" s="53">
        <f t="shared" si="0"/>
        <v>86</v>
      </c>
      <c r="T18" s="68">
        <f t="shared" si="4"/>
        <v>22</v>
      </c>
      <c r="U18" s="53">
        <f t="shared" si="1"/>
        <v>56</v>
      </c>
      <c r="Y18" s="43">
        <v>16.054563104429647</v>
      </c>
      <c r="Z18" s="92">
        <v>0.61702127659574468</v>
      </c>
    </row>
    <row r="19" spans="1:26" ht="15" x14ac:dyDescent="0.2">
      <c r="A19" s="68">
        <v>12</v>
      </c>
      <c r="B19" s="68"/>
      <c r="C19" s="68">
        <f t="shared" si="2"/>
        <v>57</v>
      </c>
      <c r="D19" s="68"/>
      <c r="E19" s="53"/>
      <c r="F19" s="69">
        <f t="shared" si="5"/>
        <v>57</v>
      </c>
      <c r="G19" s="69"/>
      <c r="H19" s="69"/>
      <c r="I19" s="69">
        <f t="shared" si="6"/>
        <v>19</v>
      </c>
      <c r="J19" s="69"/>
      <c r="K19" s="69"/>
      <c r="L19" s="69">
        <f t="shared" si="7"/>
        <v>19</v>
      </c>
      <c r="M19" s="69"/>
      <c r="N19" s="70">
        <f t="shared" si="3"/>
        <v>0.33333333333333331</v>
      </c>
      <c r="O19" s="52" t="s">
        <v>91</v>
      </c>
      <c r="P19" s="52" t="s">
        <v>92</v>
      </c>
      <c r="Q19" s="56" t="s">
        <v>93</v>
      </c>
      <c r="R19" s="68">
        <v>15</v>
      </c>
      <c r="S19" s="53">
        <f t="shared" si="0"/>
        <v>86</v>
      </c>
      <c r="T19" s="68">
        <f t="shared" si="4"/>
        <v>23</v>
      </c>
      <c r="U19" s="53">
        <f t="shared" si="1"/>
        <v>55</v>
      </c>
      <c r="Y19" s="43">
        <v>15.997491059832717</v>
      </c>
      <c r="Z19" s="92">
        <v>0.65217391304347827</v>
      </c>
    </row>
    <row r="20" spans="1:26" ht="15" x14ac:dyDescent="0.2">
      <c r="A20" s="68">
        <v>13</v>
      </c>
      <c r="B20" s="68"/>
      <c r="C20" s="68">
        <f t="shared" si="2"/>
        <v>56</v>
      </c>
      <c r="D20" s="68"/>
      <c r="E20" s="53"/>
      <c r="F20" s="69">
        <f t="shared" si="5"/>
        <v>56</v>
      </c>
      <c r="G20" s="69"/>
      <c r="H20" s="69"/>
      <c r="I20" s="69">
        <f t="shared" si="6"/>
        <v>20</v>
      </c>
      <c r="J20" s="69"/>
      <c r="K20" s="69"/>
      <c r="L20" s="69">
        <f t="shared" si="7"/>
        <v>20</v>
      </c>
      <c r="M20" s="69"/>
      <c r="N20" s="70">
        <f t="shared" si="3"/>
        <v>0.35714285714285715</v>
      </c>
      <c r="O20" s="53">
        <f>P6+P7-Q20</f>
        <v>36</v>
      </c>
      <c r="P20" s="53">
        <f>P14+P15-Q21</f>
        <v>19</v>
      </c>
      <c r="Q20" s="77">
        <v>5</v>
      </c>
      <c r="R20" s="68">
        <v>16</v>
      </c>
      <c r="S20" s="68">
        <f t="shared" si="0"/>
        <v>86</v>
      </c>
      <c r="T20" s="68">
        <f t="shared" si="4"/>
        <v>24</v>
      </c>
      <c r="U20" s="68">
        <f t="shared" si="1"/>
        <v>54</v>
      </c>
      <c r="Y20" s="43">
        <v>15.961366674538688</v>
      </c>
      <c r="Z20" s="92">
        <v>0.68888888888888888</v>
      </c>
    </row>
    <row r="21" spans="1:26" ht="15" x14ac:dyDescent="0.2">
      <c r="A21" s="68">
        <v>14</v>
      </c>
      <c r="B21" s="68"/>
      <c r="C21" s="68">
        <f t="shared" si="2"/>
        <v>55</v>
      </c>
      <c r="D21" s="68"/>
      <c r="E21" s="53"/>
      <c r="F21" s="69">
        <f t="shared" si="5"/>
        <v>55</v>
      </c>
      <c r="G21" s="69"/>
      <c r="H21" s="69"/>
      <c r="I21" s="69">
        <f t="shared" si="6"/>
        <v>21</v>
      </c>
      <c r="J21" s="69"/>
      <c r="K21" s="69"/>
      <c r="L21" s="69">
        <f t="shared" si="7"/>
        <v>21</v>
      </c>
      <c r="M21" s="69"/>
      <c r="N21" s="70">
        <f t="shared" si="3"/>
        <v>0.38181818181818183</v>
      </c>
      <c r="O21" s="43"/>
      <c r="P21" s="43" t="s">
        <v>61</v>
      </c>
      <c r="Q21" s="43">
        <v>5</v>
      </c>
      <c r="R21" s="68">
        <v>17</v>
      </c>
      <c r="S21" s="53">
        <f t="shared" si="0"/>
        <v>86</v>
      </c>
      <c r="T21" s="68">
        <f t="shared" si="4"/>
        <v>25</v>
      </c>
      <c r="U21" s="53">
        <f t="shared" si="1"/>
        <v>53</v>
      </c>
      <c r="Y21" s="43">
        <v>15.945410252253815</v>
      </c>
      <c r="Z21" s="92">
        <v>0.72727272727272729</v>
      </c>
    </row>
    <row r="22" spans="1:26" ht="15" x14ac:dyDescent="0.2">
      <c r="A22" s="68">
        <v>15</v>
      </c>
      <c r="B22" s="68"/>
      <c r="C22" s="68">
        <f t="shared" si="2"/>
        <v>54</v>
      </c>
      <c r="D22" s="68"/>
      <c r="E22" s="53"/>
      <c r="F22" s="69">
        <f t="shared" si="5"/>
        <v>54</v>
      </c>
      <c r="G22" s="69"/>
      <c r="H22" s="69"/>
      <c r="I22" s="69">
        <f t="shared" si="6"/>
        <v>22</v>
      </c>
      <c r="J22" s="69"/>
      <c r="K22" s="69"/>
      <c r="L22" s="69">
        <f t="shared" si="7"/>
        <v>22</v>
      </c>
      <c r="M22" s="69"/>
      <c r="N22" s="70">
        <f t="shared" si="3"/>
        <v>0.40740740740740738</v>
      </c>
      <c r="O22" s="52" t="s">
        <v>94</v>
      </c>
      <c r="P22" s="53">
        <v>0.5</v>
      </c>
      <c r="Q22" s="43"/>
      <c r="R22" s="68">
        <v>18</v>
      </c>
      <c r="S22" s="53">
        <f t="shared" si="0"/>
        <v>86</v>
      </c>
      <c r="T22" s="68">
        <f t="shared" si="4"/>
        <v>26</v>
      </c>
      <c r="U22" s="53">
        <f t="shared" si="1"/>
        <v>52</v>
      </c>
      <c r="Y22" s="43">
        <v>15.949036610017936</v>
      </c>
      <c r="Z22" s="92">
        <v>0.76744186046511631</v>
      </c>
    </row>
    <row r="23" spans="1:26" ht="15" x14ac:dyDescent="0.2">
      <c r="A23" s="68">
        <v>16</v>
      </c>
      <c r="B23" s="68"/>
      <c r="C23" s="68">
        <f t="shared" si="2"/>
        <v>53</v>
      </c>
      <c r="D23" s="68"/>
      <c r="E23" s="53"/>
      <c r="F23" s="69">
        <f t="shared" si="5"/>
        <v>53</v>
      </c>
      <c r="G23" s="69"/>
      <c r="H23" s="69"/>
      <c r="I23" s="69">
        <f t="shared" si="6"/>
        <v>23</v>
      </c>
      <c r="J23" s="69"/>
      <c r="K23" s="69"/>
      <c r="L23" s="69">
        <f t="shared" si="7"/>
        <v>23</v>
      </c>
      <c r="M23" s="69"/>
      <c r="N23" s="70">
        <f t="shared" si="3"/>
        <v>0.43396226415094341</v>
      </c>
      <c r="O23" s="43"/>
      <c r="P23" s="43"/>
      <c r="Q23" s="43"/>
      <c r="R23" s="68">
        <v>19</v>
      </c>
      <c r="S23" s="53">
        <f t="shared" si="0"/>
        <v>86</v>
      </c>
      <c r="T23" s="68">
        <f t="shared" si="4"/>
        <v>27</v>
      </c>
      <c r="U23" s="53">
        <f t="shared" si="1"/>
        <v>51</v>
      </c>
      <c r="Y23" s="43">
        <v>15.971822704492137</v>
      </c>
      <c r="Z23" s="92">
        <v>0.80952380952380953</v>
      </c>
    </row>
    <row r="24" spans="1:26" ht="15" x14ac:dyDescent="0.2">
      <c r="A24" s="68">
        <v>17</v>
      </c>
      <c r="B24" s="68"/>
      <c r="C24" s="68">
        <f t="shared" si="2"/>
        <v>52</v>
      </c>
      <c r="D24" s="68"/>
      <c r="E24" s="53"/>
      <c r="F24" s="69">
        <f t="shared" si="5"/>
        <v>52</v>
      </c>
      <c r="G24" s="69"/>
      <c r="H24" s="69"/>
      <c r="I24" s="69">
        <f t="shared" si="6"/>
        <v>24</v>
      </c>
      <c r="J24" s="69"/>
      <c r="K24" s="69"/>
      <c r="L24" s="69">
        <f t="shared" si="7"/>
        <v>24</v>
      </c>
      <c r="M24" s="69"/>
      <c r="N24" s="70">
        <f t="shared" si="3"/>
        <v>0.46153846153846156</v>
      </c>
      <c r="O24" s="43"/>
      <c r="P24" s="43"/>
      <c r="Q24" s="43"/>
      <c r="R24" s="68">
        <v>20</v>
      </c>
      <c r="S24" s="53">
        <f t="shared" si="0"/>
        <v>86</v>
      </c>
      <c r="T24" s="68">
        <f t="shared" si="4"/>
        <v>28</v>
      </c>
      <c r="U24" s="53">
        <f t="shared" si="1"/>
        <v>50</v>
      </c>
      <c r="Y24" s="43">
        <v>16.013484958924582</v>
      </c>
      <c r="Z24" s="92">
        <v>0.85365853658536583</v>
      </c>
    </row>
    <row r="25" spans="1:26" ht="15" x14ac:dyDescent="0.2">
      <c r="A25" s="68">
        <v>18</v>
      </c>
      <c r="B25" s="68"/>
      <c r="C25" s="68">
        <f t="shared" si="2"/>
        <v>51</v>
      </c>
      <c r="D25" s="68"/>
      <c r="E25" s="53"/>
      <c r="F25" s="69">
        <f t="shared" si="5"/>
        <v>51</v>
      </c>
      <c r="G25" s="69"/>
      <c r="H25" s="69"/>
      <c r="I25" s="69">
        <f t="shared" si="6"/>
        <v>25</v>
      </c>
      <c r="J25" s="69"/>
      <c r="K25" s="69"/>
      <c r="L25" s="69">
        <f t="shared" si="7"/>
        <v>25</v>
      </c>
      <c r="M25" s="69"/>
      <c r="N25" s="70">
        <f t="shared" si="3"/>
        <v>0.49019607843137253</v>
      </c>
      <c r="O25" s="43"/>
      <c r="P25" s="43"/>
      <c r="Q25" s="43"/>
      <c r="R25" s="68">
        <v>21</v>
      </c>
      <c r="S25" s="68">
        <f t="shared" si="0"/>
        <v>86</v>
      </c>
      <c r="T25" s="68">
        <f t="shared" si="4"/>
        <v>29</v>
      </c>
      <c r="U25" s="68">
        <f t="shared" si="1"/>
        <v>49</v>
      </c>
      <c r="Y25" s="43">
        <v>16.073864181164559</v>
      </c>
      <c r="Z25" s="92">
        <v>0.9</v>
      </c>
    </row>
    <row r="26" spans="1:26" ht="15" x14ac:dyDescent="0.2">
      <c r="A26" s="68">
        <v>19</v>
      </c>
      <c r="B26" s="68"/>
      <c r="C26" s="68">
        <f t="shared" si="2"/>
        <v>50</v>
      </c>
      <c r="D26" s="68"/>
      <c r="E26" s="53"/>
      <c r="F26" s="69">
        <f t="shared" si="5"/>
        <v>50</v>
      </c>
      <c r="G26" s="69"/>
      <c r="H26" s="69"/>
      <c r="I26" s="69">
        <f t="shared" si="6"/>
        <v>26</v>
      </c>
      <c r="J26" s="69"/>
      <c r="K26" s="69"/>
      <c r="L26" s="69">
        <f t="shared" si="7"/>
        <v>26</v>
      </c>
      <c r="M26" s="69"/>
      <c r="N26" s="70">
        <f t="shared" si="3"/>
        <v>0.52</v>
      </c>
      <c r="O26" s="43"/>
      <c r="P26" s="43"/>
      <c r="Q26" s="43"/>
      <c r="R26" s="68">
        <v>22</v>
      </c>
      <c r="S26" s="53">
        <f t="shared" si="0"/>
        <v>86</v>
      </c>
      <c r="T26" s="68">
        <f t="shared" si="4"/>
        <v>30</v>
      </c>
      <c r="U26" s="53">
        <f t="shared" si="1"/>
        <v>48</v>
      </c>
      <c r="Y26" s="43">
        <v>16.152916719333554</v>
      </c>
      <c r="Z26" s="92">
        <v>0.94871794871794868</v>
      </c>
    </row>
    <row r="27" spans="1:26" ht="15" x14ac:dyDescent="0.2">
      <c r="A27" s="68">
        <v>20</v>
      </c>
      <c r="B27" s="68"/>
      <c r="C27" s="68">
        <f t="shared" si="2"/>
        <v>49</v>
      </c>
      <c r="D27" s="68"/>
      <c r="E27" s="53"/>
      <c r="F27" s="69">
        <f t="shared" si="5"/>
        <v>49</v>
      </c>
      <c r="G27" s="69"/>
      <c r="H27" s="69"/>
      <c r="I27" s="69">
        <f t="shared" si="6"/>
        <v>27</v>
      </c>
      <c r="J27" s="69"/>
      <c r="K27" s="69"/>
      <c r="L27" s="69">
        <f t="shared" si="7"/>
        <v>27</v>
      </c>
      <c r="M27" s="69"/>
      <c r="N27" s="70">
        <f t="shared" si="3"/>
        <v>0.55102040816326525</v>
      </c>
      <c r="O27" s="43"/>
      <c r="P27" s="43"/>
      <c r="Q27" s="43"/>
      <c r="R27" s="53">
        <v>23</v>
      </c>
      <c r="S27" s="53">
        <f t="shared" si="0"/>
        <v>86</v>
      </c>
      <c r="T27" s="53">
        <f t="shared" si="4"/>
        <v>31</v>
      </c>
      <c r="U27" s="53">
        <f t="shared" si="1"/>
        <v>47</v>
      </c>
      <c r="Y27" s="43">
        <v>16.250711068864067</v>
      </c>
      <c r="Z27" s="92">
        <v>1</v>
      </c>
    </row>
    <row r="28" spans="1:26" ht="15" x14ac:dyDescent="0.2">
      <c r="A28" s="68">
        <v>21</v>
      </c>
      <c r="B28" s="68"/>
      <c r="C28" s="68">
        <f t="shared" si="2"/>
        <v>48</v>
      </c>
      <c r="D28" s="68"/>
      <c r="E28" s="68"/>
      <c r="F28" s="69">
        <f t="shared" si="5"/>
        <v>48</v>
      </c>
      <c r="G28" s="69"/>
      <c r="H28" s="69"/>
      <c r="I28" s="69">
        <f t="shared" si="6"/>
        <v>28</v>
      </c>
      <c r="J28" s="69"/>
      <c r="K28" s="69"/>
      <c r="L28" s="69">
        <f t="shared" si="7"/>
        <v>28</v>
      </c>
      <c r="M28" s="69"/>
      <c r="N28" s="70">
        <f t="shared" si="3"/>
        <v>0.58333333333333337</v>
      </c>
      <c r="O28" s="43"/>
      <c r="P28" s="43"/>
      <c r="Q28" s="43"/>
      <c r="R28" s="68">
        <v>24</v>
      </c>
      <c r="S28" s="68">
        <f t="shared" si="0"/>
        <v>86</v>
      </c>
      <c r="T28" s="68">
        <f t="shared" si="4"/>
        <v>32</v>
      </c>
      <c r="U28" s="68">
        <f t="shared" si="1"/>
        <v>46</v>
      </c>
      <c r="Y28" s="43">
        <v>16.367429605178181</v>
      </c>
      <c r="Z28" s="92">
        <v>1.0540540540540539</v>
      </c>
    </row>
    <row r="29" spans="1:26" ht="15" x14ac:dyDescent="0.2">
      <c r="A29" s="68">
        <v>22</v>
      </c>
      <c r="B29" s="68"/>
      <c r="C29" s="68">
        <f t="shared" si="2"/>
        <v>47</v>
      </c>
      <c r="D29" s="68"/>
      <c r="E29" s="53"/>
      <c r="F29" s="69">
        <f t="shared" si="5"/>
        <v>47</v>
      </c>
      <c r="G29" s="69"/>
      <c r="H29" s="69"/>
      <c r="I29" s="69">
        <f t="shared" si="6"/>
        <v>29</v>
      </c>
      <c r="J29" s="69"/>
      <c r="K29" s="69"/>
      <c r="L29" s="69">
        <f t="shared" si="7"/>
        <v>29</v>
      </c>
      <c r="M29" s="69"/>
      <c r="N29" s="70">
        <f t="shared" si="3"/>
        <v>0.61702127659574468</v>
      </c>
      <c r="O29" s="43"/>
      <c r="P29" s="43"/>
      <c r="Q29" s="43"/>
      <c r="R29" s="108">
        <v>25</v>
      </c>
      <c r="S29" s="108">
        <f t="shared" si="0"/>
        <v>86</v>
      </c>
      <c r="T29" s="108">
        <f t="shared" si="4"/>
        <v>33</v>
      </c>
      <c r="U29" s="108">
        <f t="shared" si="1"/>
        <v>45</v>
      </c>
      <c r="V29" s="92" t="s">
        <v>90</v>
      </c>
      <c r="W29">
        <f>T29/U29</f>
        <v>0.73333333333333328</v>
      </c>
      <c r="Y29" s="43">
        <v>16.503375532081236</v>
      </c>
      <c r="Z29" s="92">
        <v>1.1111111111111112</v>
      </c>
    </row>
    <row r="30" spans="1:26" ht="15" x14ac:dyDescent="0.2">
      <c r="A30" s="68">
        <v>23</v>
      </c>
      <c r="B30" s="68"/>
      <c r="C30" s="68">
        <f t="shared" si="2"/>
        <v>46</v>
      </c>
      <c r="D30" s="68"/>
      <c r="E30" s="53"/>
      <c r="F30" s="69">
        <f t="shared" si="5"/>
        <v>46</v>
      </c>
      <c r="G30" s="69"/>
      <c r="H30" s="69"/>
      <c r="I30" s="69">
        <f t="shared" si="6"/>
        <v>30</v>
      </c>
      <c r="J30" s="69"/>
      <c r="K30" s="69"/>
      <c r="L30" s="69">
        <f t="shared" si="7"/>
        <v>30</v>
      </c>
      <c r="M30" s="69"/>
      <c r="N30" s="70">
        <f t="shared" si="3"/>
        <v>0.65217391304347827</v>
      </c>
      <c r="O30" s="43"/>
      <c r="P30" s="43"/>
      <c r="Q30" s="43"/>
      <c r="R30" s="68">
        <v>26</v>
      </c>
      <c r="S30" s="68">
        <f t="shared" si="0"/>
        <v>86</v>
      </c>
      <c r="T30" s="68">
        <f t="shared" si="4"/>
        <v>34</v>
      </c>
      <c r="U30" s="68">
        <f t="shared" si="1"/>
        <v>44</v>
      </c>
      <c r="Y30" s="43">
        <v>16.658985560147354</v>
      </c>
      <c r="Z30" s="92">
        <v>1.1714285714285715</v>
      </c>
    </row>
    <row r="31" spans="1:26" ht="15" x14ac:dyDescent="0.2">
      <c r="A31" s="68">
        <v>24</v>
      </c>
      <c r="B31" s="68"/>
      <c r="C31" s="68">
        <f t="shared" si="2"/>
        <v>45</v>
      </c>
      <c r="D31" s="68"/>
      <c r="E31" s="53"/>
      <c r="F31" s="69">
        <f t="shared" si="5"/>
        <v>45</v>
      </c>
      <c r="G31" s="69"/>
      <c r="H31" s="69"/>
      <c r="I31" s="69">
        <f t="shared" si="6"/>
        <v>31</v>
      </c>
      <c r="J31" s="69"/>
      <c r="K31" s="69"/>
      <c r="L31" s="69">
        <f t="shared" si="7"/>
        <v>31</v>
      </c>
      <c r="M31" s="69"/>
      <c r="N31" s="70">
        <f t="shared" si="3"/>
        <v>0.68888888888888888</v>
      </c>
      <c r="O31" s="43"/>
      <c r="P31" s="43"/>
      <c r="Q31" s="43"/>
      <c r="R31" s="68">
        <v>27</v>
      </c>
      <c r="S31" s="68">
        <f t="shared" si="0"/>
        <v>86</v>
      </c>
      <c r="T31" s="68">
        <f t="shared" si="4"/>
        <v>35</v>
      </c>
      <c r="U31" s="68">
        <f t="shared" si="1"/>
        <v>43</v>
      </c>
      <c r="Y31" s="43">
        <v>16.834849316386823</v>
      </c>
      <c r="Z31" s="92">
        <v>1.2352941176470589</v>
      </c>
    </row>
    <row r="32" spans="1:26" ht="15" x14ac:dyDescent="0.2">
      <c r="A32" s="108">
        <v>25</v>
      </c>
      <c r="B32" s="108"/>
      <c r="C32" s="108">
        <f t="shared" si="2"/>
        <v>44</v>
      </c>
      <c r="D32" s="108"/>
      <c r="E32" s="108"/>
      <c r="F32" s="111">
        <f t="shared" si="5"/>
        <v>44</v>
      </c>
      <c r="G32" s="111"/>
      <c r="H32" s="111"/>
      <c r="I32" s="111">
        <f t="shared" si="6"/>
        <v>32</v>
      </c>
      <c r="J32" s="111"/>
      <c r="K32" s="111"/>
      <c r="L32" s="111">
        <f t="shared" si="7"/>
        <v>32</v>
      </c>
      <c r="M32" s="111"/>
      <c r="N32" s="70">
        <f t="shared" si="3"/>
        <v>0.72727272727272729</v>
      </c>
      <c r="O32" s="43"/>
      <c r="P32" s="43"/>
      <c r="Q32" s="43"/>
      <c r="R32" s="53">
        <v>28</v>
      </c>
      <c r="S32" s="53">
        <f t="shared" si="0"/>
        <v>86</v>
      </c>
      <c r="T32" s="53">
        <f t="shared" si="4"/>
        <v>36</v>
      </c>
      <c r="U32" s="53">
        <f t="shared" si="1"/>
        <v>42</v>
      </c>
    </row>
    <row r="33" spans="1:21" ht="15" x14ac:dyDescent="0.2">
      <c r="A33" s="68">
        <v>26</v>
      </c>
      <c r="B33" s="68"/>
      <c r="C33" s="68">
        <f t="shared" si="2"/>
        <v>43</v>
      </c>
      <c r="D33" s="68"/>
      <c r="E33" s="68"/>
      <c r="F33" s="69">
        <f t="shared" si="5"/>
        <v>43</v>
      </c>
      <c r="G33" s="69"/>
      <c r="H33" s="69"/>
      <c r="I33" s="69">
        <f t="shared" si="6"/>
        <v>33</v>
      </c>
      <c r="J33" s="69"/>
      <c r="K33" s="69"/>
      <c r="L33" s="69">
        <f t="shared" si="7"/>
        <v>33</v>
      </c>
      <c r="M33" s="69"/>
      <c r="N33" s="70">
        <f t="shared" si="3"/>
        <v>0.76744186046511631</v>
      </c>
      <c r="O33" s="43"/>
      <c r="P33" s="43"/>
      <c r="Q33" s="43"/>
      <c r="R33" s="53">
        <v>29</v>
      </c>
      <c r="S33" s="53">
        <f t="shared" si="0"/>
        <v>86</v>
      </c>
      <c r="T33" s="53">
        <f t="shared" si="4"/>
        <v>37</v>
      </c>
      <c r="U33" s="53">
        <f t="shared" si="1"/>
        <v>41</v>
      </c>
    </row>
    <row r="34" spans="1:21" ht="15" x14ac:dyDescent="0.2">
      <c r="A34" s="68">
        <v>27</v>
      </c>
      <c r="B34" s="68"/>
      <c r="C34" s="68">
        <f t="shared" si="2"/>
        <v>42</v>
      </c>
      <c r="D34" s="68"/>
      <c r="E34" s="53"/>
      <c r="F34" s="69">
        <f t="shared" si="5"/>
        <v>42</v>
      </c>
      <c r="G34" s="69"/>
      <c r="H34" s="69"/>
      <c r="I34" s="69">
        <f t="shared" si="6"/>
        <v>34</v>
      </c>
      <c r="J34" s="69"/>
      <c r="K34" s="69"/>
      <c r="L34" s="69">
        <f t="shared" si="7"/>
        <v>34</v>
      </c>
      <c r="M34" s="69"/>
      <c r="N34" s="70">
        <f t="shared" si="3"/>
        <v>0.80952380952380953</v>
      </c>
      <c r="O34" s="43"/>
      <c r="P34" s="43"/>
      <c r="Q34" s="43"/>
      <c r="R34" s="53">
        <v>30</v>
      </c>
      <c r="S34" s="53">
        <f t="shared" si="0"/>
        <v>86</v>
      </c>
      <c r="T34" s="53">
        <f t="shared" si="4"/>
        <v>38</v>
      </c>
      <c r="U34" s="53">
        <f t="shared" si="1"/>
        <v>40</v>
      </c>
    </row>
    <row r="35" spans="1:21" ht="15" x14ac:dyDescent="0.2">
      <c r="A35" s="68">
        <v>28</v>
      </c>
      <c r="B35" s="68"/>
      <c r="C35" s="68">
        <f t="shared" si="2"/>
        <v>41</v>
      </c>
      <c r="D35" s="68"/>
      <c r="E35" s="53"/>
      <c r="F35" s="69">
        <f t="shared" si="5"/>
        <v>41</v>
      </c>
      <c r="G35" s="69"/>
      <c r="H35" s="69"/>
      <c r="I35" s="69">
        <f t="shared" si="6"/>
        <v>35</v>
      </c>
      <c r="J35" s="69"/>
      <c r="K35" s="69"/>
      <c r="L35" s="69">
        <f t="shared" si="7"/>
        <v>35</v>
      </c>
      <c r="M35" s="69"/>
      <c r="N35" s="70">
        <f t="shared" si="3"/>
        <v>0.85365853658536583</v>
      </c>
      <c r="O35" s="43"/>
      <c r="P35" s="43"/>
      <c r="Q35" s="43"/>
      <c r="R35" s="90">
        <v>31</v>
      </c>
      <c r="S35" s="90">
        <f t="shared" si="0"/>
        <v>86</v>
      </c>
      <c r="T35" s="90">
        <f t="shared" si="4"/>
        <v>39</v>
      </c>
      <c r="U35" s="90">
        <f t="shared" si="1"/>
        <v>39</v>
      </c>
    </row>
    <row r="36" spans="1:21" ht="15" x14ac:dyDescent="0.2">
      <c r="A36" s="68">
        <v>29</v>
      </c>
      <c r="B36" s="68"/>
      <c r="C36" s="68">
        <f t="shared" si="2"/>
        <v>40</v>
      </c>
      <c r="D36" s="68"/>
      <c r="E36" s="53"/>
      <c r="F36" s="69">
        <f t="shared" si="5"/>
        <v>40</v>
      </c>
      <c r="G36" s="69"/>
      <c r="H36" s="69"/>
      <c r="I36" s="69">
        <f t="shared" si="6"/>
        <v>36</v>
      </c>
      <c r="J36" s="69"/>
      <c r="K36" s="69"/>
      <c r="L36" s="69">
        <f t="shared" si="7"/>
        <v>36</v>
      </c>
      <c r="M36" s="69"/>
      <c r="N36" s="70">
        <f t="shared" si="3"/>
        <v>0.9</v>
      </c>
      <c r="O36" s="43"/>
      <c r="P36" s="43"/>
      <c r="Q36" s="43"/>
      <c r="R36" s="53">
        <v>32</v>
      </c>
      <c r="S36" s="53">
        <f t="shared" si="0"/>
        <v>86</v>
      </c>
      <c r="T36" s="53">
        <f t="shared" si="4"/>
        <v>40</v>
      </c>
      <c r="U36" s="53">
        <f t="shared" si="1"/>
        <v>38</v>
      </c>
    </row>
    <row r="37" spans="1:21" ht="15" x14ac:dyDescent="0.2">
      <c r="A37" s="68">
        <v>30</v>
      </c>
      <c r="B37" s="68"/>
      <c r="C37" s="68">
        <f t="shared" si="2"/>
        <v>39</v>
      </c>
      <c r="D37" s="68"/>
      <c r="E37" s="53"/>
      <c r="F37" s="69">
        <f t="shared" si="5"/>
        <v>39</v>
      </c>
      <c r="G37" s="69"/>
      <c r="H37" s="69"/>
      <c r="I37" s="69">
        <f t="shared" si="6"/>
        <v>37</v>
      </c>
      <c r="J37" s="69"/>
      <c r="K37" s="69"/>
      <c r="L37" s="69">
        <f t="shared" si="7"/>
        <v>37</v>
      </c>
      <c r="M37" s="69"/>
      <c r="N37" s="70">
        <f t="shared" si="3"/>
        <v>0.94871794871794868</v>
      </c>
      <c r="O37" s="43"/>
      <c r="P37" s="43"/>
      <c r="Q37" s="43"/>
      <c r="R37" s="53">
        <v>33</v>
      </c>
      <c r="S37" s="53">
        <f t="shared" si="0"/>
        <v>86</v>
      </c>
      <c r="T37" s="53">
        <f t="shared" si="4"/>
        <v>41</v>
      </c>
      <c r="U37" s="53">
        <f t="shared" si="1"/>
        <v>37</v>
      </c>
    </row>
    <row r="38" spans="1:21" ht="15" x14ac:dyDescent="0.2">
      <c r="A38" s="90">
        <v>31</v>
      </c>
      <c r="B38" s="90"/>
      <c r="C38" s="90">
        <f t="shared" si="2"/>
        <v>38</v>
      </c>
      <c r="D38" s="90"/>
      <c r="E38" s="90"/>
      <c r="F38" s="69">
        <f t="shared" si="5"/>
        <v>38</v>
      </c>
      <c r="G38" s="96"/>
      <c r="H38" s="96"/>
      <c r="I38" s="96">
        <f t="shared" si="6"/>
        <v>38</v>
      </c>
      <c r="J38" s="96"/>
      <c r="K38" s="96"/>
      <c r="L38" s="96">
        <f t="shared" si="7"/>
        <v>38</v>
      </c>
      <c r="M38" s="96"/>
      <c r="N38" s="70">
        <f t="shared" si="3"/>
        <v>1</v>
      </c>
      <c r="O38" s="43"/>
      <c r="P38" s="43"/>
      <c r="Q38" s="43"/>
      <c r="R38" s="90">
        <v>34</v>
      </c>
      <c r="S38" s="90">
        <f t="shared" si="0"/>
        <v>86</v>
      </c>
      <c r="T38" s="90">
        <f t="shared" si="4"/>
        <v>42</v>
      </c>
      <c r="U38" s="90">
        <f t="shared" si="1"/>
        <v>36</v>
      </c>
    </row>
    <row r="39" spans="1:21" ht="15" x14ac:dyDescent="0.2">
      <c r="A39" s="68">
        <v>32</v>
      </c>
      <c r="B39" s="68"/>
      <c r="C39" s="68">
        <f t="shared" si="2"/>
        <v>37</v>
      </c>
      <c r="D39" s="68"/>
      <c r="E39" s="53"/>
      <c r="F39" s="69">
        <f t="shared" si="5"/>
        <v>37</v>
      </c>
      <c r="G39" s="69"/>
      <c r="H39" s="69"/>
      <c r="I39" s="69">
        <f t="shared" si="6"/>
        <v>39</v>
      </c>
      <c r="J39" s="69"/>
      <c r="K39" s="69"/>
      <c r="L39" s="69">
        <f t="shared" si="7"/>
        <v>39</v>
      </c>
      <c r="M39" s="69"/>
      <c r="N39" s="70">
        <f t="shared" si="3"/>
        <v>1.0540540540540539</v>
      </c>
      <c r="O39" s="43"/>
      <c r="P39" s="43"/>
      <c r="Q39" s="43"/>
      <c r="R39" s="68">
        <v>35</v>
      </c>
      <c r="S39" s="68">
        <f t="shared" si="0"/>
        <v>86</v>
      </c>
      <c r="T39" s="68">
        <f t="shared" si="4"/>
        <v>43</v>
      </c>
      <c r="U39" s="68">
        <f t="shared" si="1"/>
        <v>35</v>
      </c>
    </row>
    <row r="40" spans="1:21" ht="15" x14ac:dyDescent="0.2">
      <c r="A40" s="68">
        <v>33</v>
      </c>
      <c r="B40" s="68"/>
      <c r="C40" s="68">
        <f t="shared" si="2"/>
        <v>36</v>
      </c>
      <c r="D40" s="68"/>
      <c r="E40" s="53"/>
      <c r="F40" s="69">
        <f t="shared" si="5"/>
        <v>36</v>
      </c>
      <c r="G40" s="69"/>
      <c r="H40" s="69"/>
      <c r="I40" s="69">
        <f t="shared" si="6"/>
        <v>40</v>
      </c>
      <c r="J40" s="69"/>
      <c r="K40" s="69"/>
      <c r="L40" s="69">
        <f t="shared" si="7"/>
        <v>40</v>
      </c>
      <c r="M40" s="69"/>
      <c r="N40" s="70">
        <f t="shared" si="3"/>
        <v>1.1111111111111112</v>
      </c>
      <c r="O40" s="43"/>
      <c r="P40" s="43"/>
      <c r="Q40" s="43"/>
      <c r="R40" s="53">
        <v>36</v>
      </c>
      <c r="S40" s="53">
        <f t="shared" si="0"/>
        <v>86</v>
      </c>
      <c r="T40" s="53">
        <f t="shared" si="4"/>
        <v>44</v>
      </c>
      <c r="U40" s="53">
        <f t="shared" si="1"/>
        <v>34</v>
      </c>
    </row>
    <row r="41" spans="1:21" ht="15" x14ac:dyDescent="0.2">
      <c r="A41" s="90">
        <v>34</v>
      </c>
      <c r="B41" s="90"/>
      <c r="C41" s="90">
        <f t="shared" si="2"/>
        <v>35</v>
      </c>
      <c r="D41" s="90"/>
      <c r="E41" s="90"/>
      <c r="F41" s="96">
        <f t="shared" si="5"/>
        <v>35</v>
      </c>
      <c r="G41" s="96"/>
      <c r="H41" s="96"/>
      <c r="I41" s="96">
        <f t="shared" si="6"/>
        <v>41</v>
      </c>
      <c r="J41" s="96"/>
      <c r="K41" s="96"/>
      <c r="L41" s="96">
        <f t="shared" si="7"/>
        <v>41</v>
      </c>
      <c r="M41" s="96"/>
      <c r="N41" s="70">
        <f t="shared" si="3"/>
        <v>1.1714285714285715</v>
      </c>
      <c r="O41" s="43"/>
      <c r="P41" s="43"/>
      <c r="Q41" s="43"/>
      <c r="R41" s="68">
        <v>37</v>
      </c>
      <c r="S41" s="68">
        <f t="shared" si="0"/>
        <v>86</v>
      </c>
      <c r="T41" s="68">
        <f t="shared" si="4"/>
        <v>45</v>
      </c>
      <c r="U41" s="68">
        <f t="shared" si="1"/>
        <v>33</v>
      </c>
    </row>
    <row r="42" spans="1:21" ht="15" x14ac:dyDescent="0.2">
      <c r="A42" s="68">
        <v>35</v>
      </c>
      <c r="B42" s="68"/>
      <c r="C42" s="68">
        <f t="shared" si="2"/>
        <v>34</v>
      </c>
      <c r="D42" s="68"/>
      <c r="E42" s="53"/>
      <c r="F42" s="69">
        <f t="shared" si="5"/>
        <v>34</v>
      </c>
      <c r="G42" s="69"/>
      <c r="H42" s="69"/>
      <c r="I42" s="69">
        <f t="shared" si="6"/>
        <v>42</v>
      </c>
      <c r="J42" s="69"/>
      <c r="K42" s="69"/>
      <c r="L42" s="69">
        <f t="shared" si="7"/>
        <v>42</v>
      </c>
      <c r="M42" s="69"/>
      <c r="N42" s="70">
        <f t="shared" si="3"/>
        <v>1.2352941176470589</v>
      </c>
      <c r="O42" s="43"/>
      <c r="P42" s="43"/>
      <c r="Q42" s="43"/>
      <c r="R42" s="53">
        <v>38</v>
      </c>
      <c r="S42" s="53">
        <f t="shared" si="0"/>
        <v>86</v>
      </c>
      <c r="T42" s="53">
        <f t="shared" si="4"/>
        <v>46</v>
      </c>
      <c r="U42" s="53">
        <f t="shared" si="1"/>
        <v>32</v>
      </c>
    </row>
    <row r="43" spans="1:21" ht="15" x14ac:dyDescent="0.2">
      <c r="A43" s="68">
        <v>36</v>
      </c>
      <c r="B43" s="68"/>
      <c r="C43" s="68">
        <f t="shared" si="2"/>
        <v>33</v>
      </c>
      <c r="D43" s="68"/>
      <c r="E43" s="53"/>
      <c r="F43" s="69">
        <f t="shared" si="5"/>
        <v>33</v>
      </c>
      <c r="G43" s="69"/>
      <c r="H43" s="69"/>
      <c r="I43" s="69">
        <f t="shared" si="6"/>
        <v>43</v>
      </c>
      <c r="J43" s="69"/>
      <c r="K43" s="69"/>
      <c r="L43" s="69">
        <f t="shared" si="7"/>
        <v>43</v>
      </c>
      <c r="M43" s="69"/>
      <c r="N43" s="70">
        <f t="shared" si="3"/>
        <v>1.303030303030303</v>
      </c>
      <c r="O43" s="43"/>
      <c r="P43" s="43"/>
      <c r="Q43" s="43"/>
      <c r="R43" s="53">
        <v>39</v>
      </c>
      <c r="S43" s="53">
        <f t="shared" si="0"/>
        <v>86</v>
      </c>
      <c r="T43" s="53">
        <f t="shared" si="4"/>
        <v>47</v>
      </c>
      <c r="U43" s="53">
        <f t="shared" si="1"/>
        <v>31</v>
      </c>
    </row>
    <row r="44" spans="1:21" ht="15" x14ac:dyDescent="0.2">
      <c r="A44" s="68">
        <v>37</v>
      </c>
      <c r="B44" s="68"/>
      <c r="C44" s="68">
        <f t="shared" si="2"/>
        <v>32</v>
      </c>
      <c r="D44" s="68"/>
      <c r="E44" s="53"/>
      <c r="F44" s="69">
        <f t="shared" si="5"/>
        <v>32</v>
      </c>
      <c r="G44" s="69"/>
      <c r="H44" s="69"/>
      <c r="I44" s="69">
        <f t="shared" si="6"/>
        <v>44</v>
      </c>
      <c r="J44" s="69"/>
      <c r="K44" s="69"/>
      <c r="L44" s="69">
        <f t="shared" si="7"/>
        <v>44</v>
      </c>
      <c r="M44" s="69"/>
      <c r="N44" s="70">
        <f t="shared" si="3"/>
        <v>1.375</v>
      </c>
      <c r="O44" s="43"/>
      <c r="P44" s="43"/>
      <c r="Q44" s="43"/>
      <c r="R44" s="53">
        <v>40</v>
      </c>
      <c r="S44" s="53">
        <f t="shared" si="0"/>
        <v>86</v>
      </c>
      <c r="T44" s="53">
        <f t="shared" si="4"/>
        <v>48</v>
      </c>
      <c r="U44" s="53">
        <f t="shared" si="1"/>
        <v>30</v>
      </c>
    </row>
    <row r="45" spans="1:21" ht="15" x14ac:dyDescent="0.2">
      <c r="A45" s="68">
        <v>38</v>
      </c>
      <c r="B45" s="68"/>
      <c r="C45" s="68">
        <f t="shared" si="2"/>
        <v>31</v>
      </c>
      <c r="D45" s="68"/>
      <c r="E45" s="53"/>
      <c r="F45" s="69">
        <f t="shared" si="5"/>
        <v>31</v>
      </c>
      <c r="G45" s="69"/>
      <c r="H45" s="69"/>
      <c r="I45" s="69">
        <f t="shared" si="6"/>
        <v>45</v>
      </c>
      <c r="J45" s="69"/>
      <c r="K45" s="69"/>
      <c r="L45" s="69">
        <f t="shared" si="7"/>
        <v>45</v>
      </c>
      <c r="M45" s="69"/>
      <c r="N45" s="70">
        <f t="shared" si="3"/>
        <v>1.4516129032258065</v>
      </c>
      <c r="O45" s="43"/>
      <c r="P45" s="43"/>
      <c r="Q45" s="43"/>
      <c r="R45" s="53">
        <v>41</v>
      </c>
      <c r="S45" s="53">
        <f t="shared" si="0"/>
        <v>86</v>
      </c>
      <c r="T45" s="53">
        <f t="shared" si="4"/>
        <v>49</v>
      </c>
      <c r="U45" s="53">
        <f t="shared" si="1"/>
        <v>29</v>
      </c>
    </row>
    <row r="46" spans="1:21" ht="15" x14ac:dyDescent="0.2">
      <c r="A46" s="68">
        <v>39</v>
      </c>
      <c r="B46" s="68"/>
      <c r="C46" s="68">
        <f t="shared" si="2"/>
        <v>30</v>
      </c>
      <c r="D46" s="68"/>
      <c r="E46" s="53"/>
      <c r="F46" s="69">
        <f t="shared" si="5"/>
        <v>30</v>
      </c>
      <c r="G46" s="69"/>
      <c r="H46" s="69"/>
      <c r="I46" s="69">
        <f t="shared" si="6"/>
        <v>46</v>
      </c>
      <c r="J46" s="69"/>
      <c r="K46" s="69"/>
      <c r="L46" s="69">
        <f t="shared" si="7"/>
        <v>46</v>
      </c>
      <c r="M46" s="69"/>
      <c r="N46" s="70">
        <f t="shared" si="3"/>
        <v>1.5333333333333334</v>
      </c>
      <c r="O46" s="43"/>
      <c r="P46" s="43"/>
      <c r="Q46" s="43"/>
      <c r="R46" s="78"/>
      <c r="S46" s="78"/>
      <c r="T46" s="78"/>
      <c r="U46" s="78"/>
    </row>
    <row r="47" spans="1:21" ht="15" x14ac:dyDescent="0.2">
      <c r="A47" s="68">
        <v>40</v>
      </c>
      <c r="B47" s="68"/>
      <c r="C47" s="68">
        <f t="shared" si="2"/>
        <v>29</v>
      </c>
      <c r="D47" s="68"/>
      <c r="E47" s="53"/>
      <c r="F47" s="69">
        <f t="shared" si="5"/>
        <v>29</v>
      </c>
      <c r="G47" s="69"/>
      <c r="H47" s="69"/>
      <c r="I47" s="69">
        <f t="shared" si="6"/>
        <v>47</v>
      </c>
      <c r="J47" s="69"/>
      <c r="K47" s="69"/>
      <c r="L47" s="69">
        <f t="shared" si="7"/>
        <v>47</v>
      </c>
      <c r="M47" s="69"/>
      <c r="N47" s="70">
        <f t="shared" si="3"/>
        <v>1.6206896551724137</v>
      </c>
      <c r="O47" s="43"/>
      <c r="P47" s="43"/>
      <c r="Q47" s="43"/>
      <c r="R47" s="78"/>
      <c r="S47" s="78"/>
      <c r="T47" s="78"/>
      <c r="U47" s="78"/>
    </row>
    <row r="48" spans="1:21" ht="15" x14ac:dyDescent="0.2">
      <c r="A48" s="68">
        <v>41</v>
      </c>
      <c r="B48" s="68"/>
      <c r="C48" s="68">
        <f t="shared" si="2"/>
        <v>28</v>
      </c>
      <c r="D48" s="68"/>
      <c r="E48" s="53"/>
      <c r="F48" s="69">
        <f t="shared" si="5"/>
        <v>28</v>
      </c>
      <c r="G48" s="69"/>
      <c r="H48" s="69"/>
      <c r="I48" s="69">
        <f t="shared" si="6"/>
        <v>48</v>
      </c>
      <c r="J48" s="69"/>
      <c r="K48" s="69"/>
      <c r="L48" s="69">
        <f t="shared" si="7"/>
        <v>48</v>
      </c>
      <c r="M48" s="69"/>
      <c r="N48" s="70">
        <f t="shared" si="3"/>
        <v>1.7142857142857142</v>
      </c>
      <c r="O48" s="43"/>
      <c r="P48" s="43"/>
      <c r="Q48" s="43"/>
      <c r="R48" s="78"/>
      <c r="S48" s="78"/>
      <c r="T48" s="78"/>
      <c r="U48" s="78"/>
    </row>
    <row r="49" spans="1:21" x14ac:dyDescent="0.2">
      <c r="A49" s="79" t="s">
        <v>95</v>
      </c>
      <c r="B49" s="56"/>
      <c r="C49" s="80"/>
      <c r="D49" s="81"/>
      <c r="E49" s="81"/>
      <c r="F49" s="81"/>
      <c r="G49" s="81"/>
      <c r="H49" s="81"/>
      <c r="I49" s="81"/>
      <c r="J49" s="81"/>
      <c r="K49" s="81"/>
      <c r="L49" s="81"/>
      <c r="M49" s="82"/>
      <c r="N49" s="43"/>
      <c r="O49" s="43"/>
      <c r="P49" s="43"/>
      <c r="Q49" s="43"/>
      <c r="R49" s="43"/>
      <c r="S49" s="43"/>
      <c r="T49" s="43"/>
      <c r="U49" s="43"/>
    </row>
    <row r="50" spans="1:21" ht="15" x14ac:dyDescent="0.2">
      <c r="A50" s="68">
        <v>1</v>
      </c>
      <c r="B50" s="68"/>
      <c r="C50" s="68">
        <f t="shared" ref="C50:C90" si="8">C8/S5</f>
        <v>0.79069767441860461</v>
      </c>
      <c r="D50" s="69"/>
      <c r="E50" s="69"/>
      <c r="F50" s="69">
        <f>F8/S5</f>
        <v>0.79069767441860461</v>
      </c>
      <c r="G50" s="69"/>
      <c r="H50" s="69"/>
      <c r="I50" s="69">
        <f>I8/S5</f>
        <v>9.3023255813953487E-2</v>
      </c>
      <c r="J50" s="69"/>
      <c r="K50" s="69"/>
      <c r="L50" s="69">
        <f>L8/S5</f>
        <v>9.3023255813953487E-2</v>
      </c>
      <c r="M50" s="68"/>
      <c r="N50" s="43"/>
      <c r="O50" s="43"/>
      <c r="P50" s="43"/>
      <c r="Q50" s="43"/>
      <c r="R50" s="43"/>
      <c r="S50" s="43"/>
      <c r="T50" s="43"/>
      <c r="U50" s="43"/>
    </row>
    <row r="51" spans="1:21" ht="15" x14ac:dyDescent="0.2">
      <c r="A51" s="68">
        <v>2</v>
      </c>
      <c r="B51" s="68"/>
      <c r="C51" s="68">
        <f t="shared" si="8"/>
        <v>0.77906976744186052</v>
      </c>
      <c r="D51" s="69"/>
      <c r="E51" s="69"/>
      <c r="F51" s="69">
        <f t="shared" ref="F51:F90" si="9">F9/S6</f>
        <v>0.77906976744186052</v>
      </c>
      <c r="G51" s="69"/>
      <c r="H51" s="69"/>
      <c r="I51" s="69">
        <f t="shared" ref="I51:I90" si="10">I9/S6</f>
        <v>0.10465116279069768</v>
      </c>
      <c r="J51" s="69"/>
      <c r="K51" s="69"/>
      <c r="L51" s="69">
        <f t="shared" ref="L51:L90" si="11">L9/S6</f>
        <v>0.10465116279069768</v>
      </c>
      <c r="M51" s="68"/>
      <c r="N51" s="43"/>
      <c r="O51" s="43"/>
      <c r="P51" s="43"/>
      <c r="Q51" s="43"/>
      <c r="R51" s="43"/>
      <c r="S51" s="43"/>
      <c r="T51" s="43"/>
      <c r="U51" s="43"/>
    </row>
    <row r="52" spans="1:21" ht="15" x14ac:dyDescent="0.2">
      <c r="A52" s="68">
        <v>3</v>
      </c>
      <c r="B52" s="68"/>
      <c r="C52" s="68">
        <f t="shared" si="8"/>
        <v>0.76744186046511631</v>
      </c>
      <c r="D52" s="69"/>
      <c r="E52" s="69"/>
      <c r="F52" s="69">
        <f t="shared" si="9"/>
        <v>0.76744186046511631</v>
      </c>
      <c r="G52" s="69"/>
      <c r="H52" s="69"/>
      <c r="I52" s="69">
        <f t="shared" si="10"/>
        <v>0.11627906976744186</v>
      </c>
      <c r="J52" s="69"/>
      <c r="K52" s="69"/>
      <c r="L52" s="69">
        <f t="shared" si="11"/>
        <v>0.11627906976744186</v>
      </c>
      <c r="M52" s="68"/>
      <c r="N52" s="43"/>
      <c r="O52" s="43"/>
      <c r="P52" s="43"/>
      <c r="Q52" s="43"/>
      <c r="R52" s="43"/>
      <c r="S52" s="43"/>
      <c r="T52" s="43"/>
      <c r="U52" s="43"/>
    </row>
    <row r="53" spans="1:21" ht="15" x14ac:dyDescent="0.2">
      <c r="A53" s="68">
        <v>4</v>
      </c>
      <c r="B53" s="68"/>
      <c r="C53" s="68">
        <f t="shared" si="8"/>
        <v>0.7558139534883721</v>
      </c>
      <c r="D53" s="69"/>
      <c r="E53" s="69"/>
      <c r="F53" s="69">
        <f t="shared" si="9"/>
        <v>0.7558139534883721</v>
      </c>
      <c r="G53" s="69"/>
      <c r="H53" s="69"/>
      <c r="I53" s="69">
        <f t="shared" si="10"/>
        <v>0.12790697674418605</v>
      </c>
      <c r="J53" s="69"/>
      <c r="K53" s="69"/>
      <c r="L53" s="69">
        <f t="shared" si="11"/>
        <v>0.12790697674418605</v>
      </c>
      <c r="M53" s="68"/>
      <c r="N53" s="43"/>
      <c r="O53" s="43"/>
      <c r="P53" s="43"/>
      <c r="Q53" s="43"/>
      <c r="R53" s="43"/>
      <c r="S53" s="43"/>
      <c r="T53" s="43"/>
      <c r="U53" s="43"/>
    </row>
    <row r="54" spans="1:21" ht="15" x14ac:dyDescent="0.2">
      <c r="A54" s="68">
        <v>5</v>
      </c>
      <c r="B54" s="68"/>
      <c r="C54" s="68">
        <f t="shared" si="8"/>
        <v>0.7441860465116279</v>
      </c>
      <c r="D54" s="69"/>
      <c r="E54" s="69"/>
      <c r="F54" s="69">
        <f t="shared" si="9"/>
        <v>0.7441860465116279</v>
      </c>
      <c r="G54" s="69"/>
      <c r="H54" s="69"/>
      <c r="I54" s="69">
        <f t="shared" si="10"/>
        <v>0.13953488372093023</v>
      </c>
      <c r="J54" s="69"/>
      <c r="K54" s="69"/>
      <c r="L54" s="69">
        <f t="shared" si="11"/>
        <v>0.13953488372093023</v>
      </c>
      <c r="M54" s="68"/>
      <c r="N54" s="43"/>
      <c r="O54" s="43"/>
      <c r="P54" s="43"/>
      <c r="Q54" s="43"/>
      <c r="R54" s="43"/>
      <c r="S54" s="43"/>
      <c r="T54" s="43"/>
      <c r="U54" s="43"/>
    </row>
    <row r="55" spans="1:21" ht="15" x14ac:dyDescent="0.2">
      <c r="A55" s="68">
        <v>6</v>
      </c>
      <c r="B55" s="68"/>
      <c r="C55" s="68">
        <f t="shared" si="8"/>
        <v>0.73255813953488369</v>
      </c>
      <c r="D55" s="69"/>
      <c r="E55" s="69"/>
      <c r="F55" s="69">
        <f t="shared" si="9"/>
        <v>0.73255813953488369</v>
      </c>
      <c r="G55" s="69"/>
      <c r="H55" s="69"/>
      <c r="I55" s="69">
        <f t="shared" si="10"/>
        <v>0.15116279069767441</v>
      </c>
      <c r="J55" s="69"/>
      <c r="K55" s="69"/>
      <c r="L55" s="69">
        <f t="shared" si="11"/>
        <v>0.15116279069767441</v>
      </c>
      <c r="M55" s="68"/>
      <c r="N55" s="43"/>
      <c r="O55" s="43"/>
      <c r="P55" s="43"/>
      <c r="Q55" s="43"/>
      <c r="R55" s="43"/>
      <c r="S55" s="43"/>
      <c r="T55" s="43"/>
      <c r="U55" s="43"/>
    </row>
    <row r="56" spans="1:21" ht="15" x14ac:dyDescent="0.2">
      <c r="A56" s="68">
        <v>7</v>
      </c>
      <c r="B56" s="68"/>
      <c r="C56" s="68">
        <f t="shared" si="8"/>
        <v>0.72093023255813948</v>
      </c>
      <c r="D56" s="69"/>
      <c r="E56" s="69"/>
      <c r="F56" s="69">
        <f t="shared" si="9"/>
        <v>0.72093023255813948</v>
      </c>
      <c r="G56" s="69"/>
      <c r="H56" s="69"/>
      <c r="I56" s="69">
        <f t="shared" si="10"/>
        <v>0.16279069767441862</v>
      </c>
      <c r="J56" s="69"/>
      <c r="K56" s="69"/>
      <c r="L56" s="69">
        <f t="shared" si="11"/>
        <v>0.16279069767441862</v>
      </c>
      <c r="M56" s="68"/>
      <c r="N56" s="43"/>
      <c r="O56" s="43"/>
      <c r="P56" s="43"/>
      <c r="Q56" s="43"/>
      <c r="R56" s="43"/>
      <c r="S56" s="43"/>
      <c r="T56" s="43"/>
      <c r="U56" s="43"/>
    </row>
    <row r="57" spans="1:21" ht="15" x14ac:dyDescent="0.2">
      <c r="A57" s="68">
        <v>8</v>
      </c>
      <c r="B57" s="68"/>
      <c r="C57" s="68">
        <f t="shared" si="8"/>
        <v>0.70930232558139539</v>
      </c>
      <c r="D57" s="69"/>
      <c r="E57" s="69"/>
      <c r="F57" s="69">
        <f t="shared" si="9"/>
        <v>0.70930232558139539</v>
      </c>
      <c r="G57" s="69"/>
      <c r="H57" s="69"/>
      <c r="I57" s="69">
        <f t="shared" si="10"/>
        <v>0.1744186046511628</v>
      </c>
      <c r="J57" s="69"/>
      <c r="K57" s="69"/>
      <c r="L57" s="69">
        <f t="shared" si="11"/>
        <v>0.1744186046511628</v>
      </c>
      <c r="M57" s="68"/>
      <c r="N57" s="43"/>
      <c r="O57" s="43"/>
      <c r="P57" s="43"/>
      <c r="Q57" s="43"/>
      <c r="R57" s="43"/>
      <c r="S57" s="43"/>
      <c r="T57" s="43"/>
      <c r="U57" s="43"/>
    </row>
    <row r="58" spans="1:21" ht="15" x14ac:dyDescent="0.2">
      <c r="A58" s="68">
        <v>9</v>
      </c>
      <c r="B58" s="68"/>
      <c r="C58" s="68">
        <f t="shared" si="8"/>
        <v>0.69767441860465118</v>
      </c>
      <c r="D58" s="69"/>
      <c r="E58" s="69"/>
      <c r="F58" s="69">
        <f t="shared" si="9"/>
        <v>0.69767441860465118</v>
      </c>
      <c r="G58" s="69"/>
      <c r="H58" s="69"/>
      <c r="I58" s="69">
        <f t="shared" si="10"/>
        <v>0.18604651162790697</v>
      </c>
      <c r="J58" s="69"/>
      <c r="K58" s="69"/>
      <c r="L58" s="69">
        <f t="shared" si="11"/>
        <v>0.18604651162790697</v>
      </c>
      <c r="M58" s="68"/>
      <c r="N58" s="43"/>
      <c r="O58" s="43"/>
      <c r="P58" s="43"/>
      <c r="Q58" s="43"/>
      <c r="R58" s="43"/>
      <c r="S58" s="43"/>
      <c r="T58" s="43"/>
      <c r="U58" s="43"/>
    </row>
    <row r="59" spans="1:21" ht="15" x14ac:dyDescent="0.2">
      <c r="A59" s="68">
        <v>10</v>
      </c>
      <c r="B59" s="68"/>
      <c r="C59" s="68">
        <f t="shared" si="8"/>
        <v>0.68604651162790697</v>
      </c>
      <c r="D59" s="69"/>
      <c r="E59" s="69"/>
      <c r="F59" s="69">
        <f t="shared" si="9"/>
        <v>0.68604651162790697</v>
      </c>
      <c r="G59" s="69"/>
      <c r="H59" s="69"/>
      <c r="I59" s="69">
        <f t="shared" si="10"/>
        <v>0.19767441860465115</v>
      </c>
      <c r="J59" s="69"/>
      <c r="K59" s="69"/>
      <c r="L59" s="69">
        <f t="shared" si="11"/>
        <v>0.19767441860465115</v>
      </c>
      <c r="M59" s="68"/>
      <c r="N59" s="43"/>
      <c r="O59" s="43"/>
      <c r="P59" s="43"/>
      <c r="Q59" s="43"/>
      <c r="R59" s="43"/>
      <c r="S59" s="43"/>
      <c r="T59" s="43"/>
      <c r="U59" s="43"/>
    </row>
    <row r="60" spans="1:21" ht="15" x14ac:dyDescent="0.2">
      <c r="A60" s="68">
        <v>11</v>
      </c>
      <c r="B60" s="68"/>
      <c r="C60" s="68">
        <f t="shared" si="8"/>
        <v>0.67441860465116277</v>
      </c>
      <c r="D60" s="69"/>
      <c r="E60" s="69"/>
      <c r="F60" s="69">
        <f t="shared" si="9"/>
        <v>0.67441860465116277</v>
      </c>
      <c r="G60" s="69"/>
      <c r="H60" s="69"/>
      <c r="I60" s="69">
        <f t="shared" si="10"/>
        <v>0.20930232558139536</v>
      </c>
      <c r="J60" s="69"/>
      <c r="K60" s="69"/>
      <c r="L60" s="69">
        <f t="shared" si="11"/>
        <v>0.20930232558139536</v>
      </c>
      <c r="M60" s="68"/>
      <c r="N60" s="43"/>
      <c r="O60" s="43"/>
      <c r="P60" s="43"/>
      <c r="Q60" s="43"/>
      <c r="R60" s="43"/>
      <c r="S60" s="43"/>
      <c r="T60" s="43"/>
      <c r="U60" s="43"/>
    </row>
    <row r="61" spans="1:21" ht="15" x14ac:dyDescent="0.2">
      <c r="A61" s="68">
        <v>12</v>
      </c>
      <c r="B61" s="68"/>
      <c r="C61" s="68">
        <f t="shared" si="8"/>
        <v>0.66279069767441856</v>
      </c>
      <c r="D61" s="69"/>
      <c r="E61" s="69"/>
      <c r="F61" s="69">
        <f t="shared" si="9"/>
        <v>0.66279069767441856</v>
      </c>
      <c r="G61" s="69"/>
      <c r="H61" s="69"/>
      <c r="I61" s="69">
        <f t="shared" si="10"/>
        <v>0.22093023255813954</v>
      </c>
      <c r="J61" s="69"/>
      <c r="K61" s="69"/>
      <c r="L61" s="69">
        <f t="shared" si="11"/>
        <v>0.22093023255813954</v>
      </c>
      <c r="M61" s="68"/>
      <c r="N61" s="43"/>
      <c r="O61" s="43"/>
      <c r="P61" s="43"/>
      <c r="Q61" s="43"/>
      <c r="R61" s="43"/>
      <c r="S61" s="43"/>
      <c r="T61" s="43"/>
      <c r="U61" s="43"/>
    </row>
    <row r="62" spans="1:21" ht="15" x14ac:dyDescent="0.2">
      <c r="A62" s="68">
        <v>13</v>
      </c>
      <c r="B62" s="68"/>
      <c r="C62" s="68">
        <f t="shared" si="8"/>
        <v>0.65116279069767447</v>
      </c>
      <c r="D62" s="69"/>
      <c r="E62" s="69"/>
      <c r="F62" s="69">
        <f t="shared" si="9"/>
        <v>0.65116279069767447</v>
      </c>
      <c r="G62" s="69"/>
      <c r="H62" s="69"/>
      <c r="I62" s="69">
        <f t="shared" si="10"/>
        <v>0.23255813953488372</v>
      </c>
      <c r="J62" s="69"/>
      <c r="K62" s="69"/>
      <c r="L62" s="69">
        <f t="shared" si="11"/>
        <v>0.23255813953488372</v>
      </c>
      <c r="M62" s="68"/>
      <c r="N62" s="43"/>
      <c r="O62" s="43"/>
      <c r="P62" s="43"/>
      <c r="Q62" s="43"/>
      <c r="R62" s="43"/>
      <c r="S62" s="43"/>
      <c r="T62" s="43"/>
      <c r="U62" s="43"/>
    </row>
    <row r="63" spans="1:21" ht="15" x14ac:dyDescent="0.2">
      <c r="A63" s="68">
        <v>14</v>
      </c>
      <c r="B63" s="68"/>
      <c r="C63" s="68">
        <f t="shared" si="8"/>
        <v>0.63953488372093026</v>
      </c>
      <c r="D63" s="69"/>
      <c r="E63" s="69"/>
      <c r="F63" s="69">
        <f t="shared" si="9"/>
        <v>0.63953488372093026</v>
      </c>
      <c r="G63" s="69"/>
      <c r="H63" s="69"/>
      <c r="I63" s="69">
        <f t="shared" si="10"/>
        <v>0.2441860465116279</v>
      </c>
      <c r="J63" s="69"/>
      <c r="K63" s="69"/>
      <c r="L63" s="69">
        <f t="shared" si="11"/>
        <v>0.2441860465116279</v>
      </c>
      <c r="M63" s="68"/>
      <c r="N63" s="43"/>
      <c r="O63" s="43"/>
      <c r="P63" s="43"/>
      <c r="Q63" s="43"/>
      <c r="R63" s="43"/>
      <c r="S63" s="43"/>
      <c r="T63" s="43"/>
      <c r="U63" s="43"/>
    </row>
    <row r="64" spans="1:21" ht="15" x14ac:dyDescent="0.2">
      <c r="A64" s="68">
        <v>15</v>
      </c>
      <c r="B64" s="68"/>
      <c r="C64" s="68">
        <f t="shared" si="8"/>
        <v>0.62790697674418605</v>
      </c>
      <c r="D64" s="69"/>
      <c r="E64" s="69"/>
      <c r="F64" s="69">
        <f t="shared" si="9"/>
        <v>0.62790697674418605</v>
      </c>
      <c r="G64" s="69"/>
      <c r="H64" s="69"/>
      <c r="I64" s="69">
        <f t="shared" si="10"/>
        <v>0.2558139534883721</v>
      </c>
      <c r="J64" s="69"/>
      <c r="K64" s="69"/>
      <c r="L64" s="69">
        <f t="shared" si="11"/>
        <v>0.2558139534883721</v>
      </c>
      <c r="M64" s="68"/>
      <c r="N64" s="43"/>
      <c r="O64" s="43"/>
      <c r="P64" s="43"/>
      <c r="Q64" s="43"/>
      <c r="R64" s="43"/>
      <c r="S64" s="43"/>
      <c r="T64" s="43"/>
      <c r="U64" s="43"/>
    </row>
    <row r="65" spans="1:21" ht="15" x14ac:dyDescent="0.2">
      <c r="A65" s="68">
        <v>16</v>
      </c>
      <c r="B65" s="68"/>
      <c r="C65" s="68">
        <f t="shared" si="8"/>
        <v>0.61627906976744184</v>
      </c>
      <c r="D65" s="69"/>
      <c r="E65" s="69"/>
      <c r="F65" s="69">
        <f t="shared" si="9"/>
        <v>0.61627906976744184</v>
      </c>
      <c r="G65" s="69"/>
      <c r="H65" s="69"/>
      <c r="I65" s="69">
        <f t="shared" si="10"/>
        <v>0.26744186046511625</v>
      </c>
      <c r="J65" s="69"/>
      <c r="K65" s="69"/>
      <c r="L65" s="69">
        <f t="shared" si="11"/>
        <v>0.26744186046511625</v>
      </c>
      <c r="M65" s="68"/>
      <c r="N65" s="43"/>
      <c r="O65" s="43"/>
      <c r="P65" s="43"/>
      <c r="Q65" s="43"/>
      <c r="R65" s="43"/>
      <c r="S65" s="43"/>
      <c r="T65" s="43"/>
      <c r="U65" s="43"/>
    </row>
    <row r="66" spans="1:21" ht="15" x14ac:dyDescent="0.2">
      <c r="A66" s="68">
        <v>17</v>
      </c>
      <c r="B66" s="68"/>
      <c r="C66" s="68">
        <f t="shared" si="8"/>
        <v>0.60465116279069764</v>
      </c>
      <c r="D66" s="69"/>
      <c r="E66" s="69"/>
      <c r="F66" s="69">
        <f t="shared" si="9"/>
        <v>0.60465116279069764</v>
      </c>
      <c r="G66" s="69"/>
      <c r="H66" s="69"/>
      <c r="I66" s="69">
        <f t="shared" si="10"/>
        <v>0.27906976744186046</v>
      </c>
      <c r="J66" s="69"/>
      <c r="K66" s="69"/>
      <c r="L66" s="69">
        <f t="shared" si="11"/>
        <v>0.27906976744186046</v>
      </c>
      <c r="M66" s="68"/>
      <c r="N66" s="43"/>
      <c r="O66" s="43"/>
      <c r="P66" s="43"/>
      <c r="Q66" s="43"/>
      <c r="R66" s="43"/>
      <c r="S66" s="43"/>
      <c r="T66" s="43"/>
      <c r="U66" s="43"/>
    </row>
    <row r="67" spans="1:21" ht="15" x14ac:dyDescent="0.2">
      <c r="A67" s="68">
        <v>18</v>
      </c>
      <c r="B67" s="68"/>
      <c r="C67" s="68">
        <f t="shared" si="8"/>
        <v>0.59302325581395354</v>
      </c>
      <c r="D67" s="69"/>
      <c r="E67" s="69"/>
      <c r="F67" s="69">
        <f t="shared" si="9"/>
        <v>0.59302325581395354</v>
      </c>
      <c r="G67" s="69"/>
      <c r="H67" s="69"/>
      <c r="I67" s="69">
        <f t="shared" si="10"/>
        <v>0.29069767441860467</v>
      </c>
      <c r="J67" s="69"/>
      <c r="K67" s="69"/>
      <c r="L67" s="69">
        <f t="shared" si="11"/>
        <v>0.29069767441860467</v>
      </c>
      <c r="M67" s="68"/>
      <c r="N67" s="43"/>
      <c r="O67" s="43"/>
      <c r="P67" s="43"/>
      <c r="Q67" s="43"/>
      <c r="R67" s="43"/>
      <c r="S67" s="43"/>
      <c r="T67" s="43"/>
      <c r="U67" s="43"/>
    </row>
    <row r="68" spans="1:21" ht="15" x14ac:dyDescent="0.2">
      <c r="A68" s="68">
        <v>19</v>
      </c>
      <c r="B68" s="68"/>
      <c r="C68" s="68">
        <f t="shared" si="8"/>
        <v>0.58139534883720934</v>
      </c>
      <c r="D68" s="69"/>
      <c r="E68" s="69"/>
      <c r="F68" s="69">
        <f t="shared" si="9"/>
        <v>0.58139534883720934</v>
      </c>
      <c r="G68" s="69"/>
      <c r="H68" s="69"/>
      <c r="I68" s="69">
        <f t="shared" si="10"/>
        <v>0.30232558139534882</v>
      </c>
      <c r="J68" s="69"/>
      <c r="K68" s="69"/>
      <c r="L68" s="69">
        <f t="shared" si="11"/>
        <v>0.30232558139534882</v>
      </c>
      <c r="M68" s="68"/>
      <c r="N68" s="43"/>
      <c r="O68" s="43"/>
      <c r="P68" s="43"/>
      <c r="Q68" s="43"/>
      <c r="R68" s="43"/>
      <c r="S68" s="43"/>
      <c r="T68" s="43"/>
      <c r="U68" s="43"/>
    </row>
    <row r="69" spans="1:21" ht="15" x14ac:dyDescent="0.2">
      <c r="A69" s="68">
        <v>20</v>
      </c>
      <c r="B69" s="68"/>
      <c r="C69" s="68">
        <f t="shared" si="8"/>
        <v>0.56976744186046513</v>
      </c>
      <c r="D69" s="69"/>
      <c r="E69" s="69"/>
      <c r="F69" s="69">
        <f t="shared" si="9"/>
        <v>0.56976744186046513</v>
      </c>
      <c r="G69" s="69"/>
      <c r="H69" s="69"/>
      <c r="I69" s="69">
        <f t="shared" si="10"/>
        <v>0.31395348837209303</v>
      </c>
      <c r="J69" s="69"/>
      <c r="K69" s="69"/>
      <c r="L69" s="69">
        <f t="shared" si="11"/>
        <v>0.31395348837209303</v>
      </c>
      <c r="M69" s="68"/>
      <c r="N69" s="43"/>
      <c r="O69" s="43"/>
      <c r="P69" s="43"/>
      <c r="Q69" s="43"/>
      <c r="R69" s="43"/>
      <c r="S69" s="43"/>
      <c r="T69" s="43"/>
      <c r="U69" s="43"/>
    </row>
    <row r="70" spans="1:21" ht="15" x14ac:dyDescent="0.2">
      <c r="A70" s="68">
        <v>21</v>
      </c>
      <c r="B70" s="68"/>
      <c r="C70" s="68">
        <f t="shared" si="8"/>
        <v>0.55813953488372092</v>
      </c>
      <c r="D70" s="69"/>
      <c r="E70" s="69"/>
      <c r="F70" s="69">
        <f t="shared" si="9"/>
        <v>0.55813953488372092</v>
      </c>
      <c r="G70" s="69"/>
      <c r="H70" s="69"/>
      <c r="I70" s="69">
        <f t="shared" si="10"/>
        <v>0.32558139534883723</v>
      </c>
      <c r="J70" s="69"/>
      <c r="K70" s="69"/>
      <c r="L70" s="69">
        <f t="shared" si="11"/>
        <v>0.32558139534883723</v>
      </c>
      <c r="M70" s="68"/>
      <c r="N70" s="43"/>
      <c r="O70" s="43"/>
      <c r="P70" s="43"/>
      <c r="Q70" s="43"/>
      <c r="R70" s="43"/>
      <c r="S70" s="43"/>
      <c r="T70" s="43"/>
      <c r="U70" s="43"/>
    </row>
    <row r="71" spans="1:21" ht="15" x14ac:dyDescent="0.2">
      <c r="A71" s="68">
        <v>22</v>
      </c>
      <c r="B71" s="68"/>
      <c r="C71" s="68">
        <f t="shared" si="8"/>
        <v>0.54651162790697672</v>
      </c>
      <c r="D71" s="69"/>
      <c r="E71" s="69"/>
      <c r="F71" s="69">
        <f t="shared" si="9"/>
        <v>0.54651162790697672</v>
      </c>
      <c r="G71" s="69"/>
      <c r="H71" s="69"/>
      <c r="I71" s="69">
        <f t="shared" si="10"/>
        <v>0.33720930232558138</v>
      </c>
      <c r="J71" s="69"/>
      <c r="K71" s="69"/>
      <c r="L71" s="69">
        <f t="shared" si="11"/>
        <v>0.33720930232558138</v>
      </c>
      <c r="M71" s="68"/>
      <c r="N71" s="43"/>
      <c r="O71" s="43"/>
      <c r="P71" s="43"/>
      <c r="Q71" s="43"/>
      <c r="R71" s="43"/>
      <c r="S71" s="43"/>
      <c r="T71" s="43"/>
      <c r="U71" s="43"/>
    </row>
    <row r="72" spans="1:21" ht="15" x14ac:dyDescent="0.2">
      <c r="A72" s="68">
        <v>23</v>
      </c>
      <c r="B72" s="68"/>
      <c r="C72" s="68">
        <f t="shared" si="8"/>
        <v>0.53488372093023251</v>
      </c>
      <c r="D72" s="69"/>
      <c r="E72" s="69"/>
      <c r="F72" s="69">
        <f t="shared" si="9"/>
        <v>0.53488372093023251</v>
      </c>
      <c r="G72" s="69"/>
      <c r="H72" s="69"/>
      <c r="I72" s="69">
        <f t="shared" si="10"/>
        <v>0.34883720930232559</v>
      </c>
      <c r="J72" s="69"/>
      <c r="K72" s="69"/>
      <c r="L72" s="69">
        <f t="shared" si="11"/>
        <v>0.34883720930232559</v>
      </c>
      <c r="M72" s="68"/>
      <c r="N72" s="43"/>
      <c r="O72" s="43"/>
      <c r="P72" s="43"/>
      <c r="Q72" s="43"/>
      <c r="R72" s="43"/>
      <c r="S72" s="43"/>
      <c r="T72" s="43"/>
      <c r="U72" s="43"/>
    </row>
    <row r="73" spans="1:21" ht="15" x14ac:dyDescent="0.2">
      <c r="A73" s="68">
        <v>24</v>
      </c>
      <c r="B73" s="68"/>
      <c r="C73" s="68">
        <f t="shared" si="8"/>
        <v>0.52325581395348841</v>
      </c>
      <c r="D73" s="69"/>
      <c r="E73" s="69"/>
      <c r="F73" s="69">
        <f t="shared" si="9"/>
        <v>0.52325581395348841</v>
      </c>
      <c r="G73" s="69"/>
      <c r="H73" s="69"/>
      <c r="I73" s="69">
        <f t="shared" si="10"/>
        <v>0.36046511627906974</v>
      </c>
      <c r="J73" s="69"/>
      <c r="K73" s="69"/>
      <c r="L73" s="69">
        <f t="shared" si="11"/>
        <v>0.36046511627906974</v>
      </c>
      <c r="M73" s="68"/>
      <c r="N73" s="43"/>
      <c r="O73" s="43"/>
      <c r="P73" s="43"/>
      <c r="Q73" s="43"/>
      <c r="R73" s="43"/>
      <c r="S73" s="43"/>
      <c r="T73" s="43"/>
      <c r="U73" s="43"/>
    </row>
    <row r="74" spans="1:21" ht="15" x14ac:dyDescent="0.2">
      <c r="A74" s="108">
        <v>25</v>
      </c>
      <c r="B74" s="108"/>
      <c r="C74" s="108">
        <f t="shared" si="8"/>
        <v>0.51162790697674421</v>
      </c>
      <c r="D74" s="111"/>
      <c r="E74" s="111"/>
      <c r="F74" s="111">
        <f t="shared" si="9"/>
        <v>0.51162790697674421</v>
      </c>
      <c r="G74" s="111"/>
      <c r="H74" s="111"/>
      <c r="I74" s="111">
        <f t="shared" si="10"/>
        <v>0.37209302325581395</v>
      </c>
      <c r="J74" s="111"/>
      <c r="K74" s="111"/>
      <c r="L74" s="111">
        <f t="shared" si="11"/>
        <v>0.37209302325581395</v>
      </c>
      <c r="M74" s="108"/>
      <c r="N74" s="43"/>
      <c r="O74" s="43"/>
      <c r="P74" s="43"/>
      <c r="Q74" s="43"/>
      <c r="R74" s="43"/>
      <c r="S74" s="43"/>
      <c r="T74" s="43"/>
      <c r="U74" s="43"/>
    </row>
    <row r="75" spans="1:21" ht="15" x14ac:dyDescent="0.2">
      <c r="A75" s="68">
        <v>26</v>
      </c>
      <c r="B75" s="68"/>
      <c r="C75" s="68">
        <f t="shared" si="8"/>
        <v>0.5</v>
      </c>
      <c r="D75" s="69"/>
      <c r="E75" s="69"/>
      <c r="F75" s="69">
        <f t="shared" si="9"/>
        <v>0.5</v>
      </c>
      <c r="G75" s="69"/>
      <c r="H75" s="69"/>
      <c r="I75" s="69">
        <f t="shared" si="10"/>
        <v>0.38372093023255816</v>
      </c>
      <c r="J75" s="69"/>
      <c r="K75" s="69"/>
      <c r="L75" s="69">
        <f t="shared" si="11"/>
        <v>0.38372093023255816</v>
      </c>
      <c r="M75" s="68"/>
      <c r="N75" s="43"/>
      <c r="O75" s="43"/>
      <c r="P75" s="43"/>
      <c r="Q75" s="43"/>
      <c r="R75" s="43"/>
      <c r="S75" s="43"/>
      <c r="T75" s="43"/>
      <c r="U75" s="43"/>
    </row>
    <row r="76" spans="1:21" ht="15" x14ac:dyDescent="0.2">
      <c r="A76" s="68">
        <v>27</v>
      </c>
      <c r="B76" s="68"/>
      <c r="C76" s="68">
        <f t="shared" si="8"/>
        <v>0.48837209302325579</v>
      </c>
      <c r="D76" s="69"/>
      <c r="E76" s="69"/>
      <c r="F76" s="69">
        <f t="shared" si="9"/>
        <v>0.48837209302325579</v>
      </c>
      <c r="G76" s="69"/>
      <c r="H76" s="69"/>
      <c r="I76" s="69">
        <f t="shared" si="10"/>
        <v>0.39534883720930231</v>
      </c>
      <c r="J76" s="69"/>
      <c r="K76" s="69"/>
      <c r="L76" s="69">
        <f t="shared" si="11"/>
        <v>0.39534883720930231</v>
      </c>
      <c r="M76" s="68"/>
      <c r="N76" s="43"/>
      <c r="O76" s="43"/>
      <c r="P76" s="43"/>
      <c r="Q76" s="43"/>
      <c r="R76" s="43"/>
      <c r="S76" s="43"/>
      <c r="T76" s="43"/>
      <c r="U76" s="43"/>
    </row>
    <row r="77" spans="1:21" ht="15" x14ac:dyDescent="0.2">
      <c r="A77" s="68">
        <v>28</v>
      </c>
      <c r="B77" s="68"/>
      <c r="C77" s="68">
        <f t="shared" si="8"/>
        <v>0.47674418604651164</v>
      </c>
      <c r="D77" s="69"/>
      <c r="E77" s="69"/>
      <c r="F77" s="69">
        <f t="shared" si="9"/>
        <v>0.47674418604651164</v>
      </c>
      <c r="G77" s="69"/>
      <c r="H77" s="69"/>
      <c r="I77" s="69">
        <f t="shared" si="10"/>
        <v>0.40697674418604651</v>
      </c>
      <c r="J77" s="69"/>
      <c r="K77" s="69"/>
      <c r="L77" s="69">
        <f t="shared" si="11"/>
        <v>0.40697674418604651</v>
      </c>
      <c r="M77" s="68"/>
      <c r="N77" s="43"/>
      <c r="O77" s="43"/>
      <c r="P77" s="43"/>
      <c r="Q77" s="43"/>
      <c r="R77" s="43"/>
      <c r="S77" s="43"/>
      <c r="T77" s="43"/>
      <c r="U77" s="43"/>
    </row>
    <row r="78" spans="1:21" ht="15" x14ac:dyDescent="0.2">
      <c r="A78" s="68">
        <v>29</v>
      </c>
      <c r="B78" s="68"/>
      <c r="C78" s="68">
        <f t="shared" si="8"/>
        <v>0.46511627906976744</v>
      </c>
      <c r="D78" s="69"/>
      <c r="E78" s="69"/>
      <c r="F78" s="69">
        <f t="shared" si="9"/>
        <v>0.46511627906976744</v>
      </c>
      <c r="G78" s="69"/>
      <c r="H78" s="69"/>
      <c r="I78" s="69">
        <f t="shared" si="10"/>
        <v>0.41860465116279072</v>
      </c>
      <c r="J78" s="69"/>
      <c r="K78" s="69"/>
      <c r="L78" s="69">
        <f t="shared" si="11"/>
        <v>0.41860465116279072</v>
      </c>
      <c r="M78" s="68"/>
      <c r="N78" s="43"/>
      <c r="O78" s="43"/>
      <c r="P78" s="43"/>
      <c r="Q78" s="43"/>
      <c r="R78" s="43"/>
      <c r="S78" s="43"/>
      <c r="T78" s="43"/>
      <c r="U78" s="43"/>
    </row>
    <row r="79" spans="1:21" ht="15" x14ac:dyDescent="0.2">
      <c r="A79" s="68">
        <v>30</v>
      </c>
      <c r="B79" s="68"/>
      <c r="C79" s="68">
        <f t="shared" si="8"/>
        <v>0.45348837209302323</v>
      </c>
      <c r="D79" s="69"/>
      <c r="E79" s="69"/>
      <c r="F79" s="69">
        <f t="shared" si="9"/>
        <v>0.45348837209302323</v>
      </c>
      <c r="G79" s="69"/>
      <c r="H79" s="69"/>
      <c r="I79" s="69">
        <f t="shared" si="10"/>
        <v>0.43023255813953487</v>
      </c>
      <c r="J79" s="69"/>
      <c r="K79" s="69"/>
      <c r="L79" s="69">
        <f t="shared" si="11"/>
        <v>0.43023255813953487</v>
      </c>
      <c r="M79" s="68"/>
      <c r="N79" s="43"/>
      <c r="O79" s="43"/>
      <c r="P79" s="43"/>
      <c r="Q79" s="43"/>
      <c r="R79" s="43"/>
      <c r="S79" s="43"/>
      <c r="T79" s="43"/>
      <c r="U79" s="43"/>
    </row>
    <row r="80" spans="1:21" ht="15" x14ac:dyDescent="0.2">
      <c r="A80" s="90">
        <v>31</v>
      </c>
      <c r="B80" s="90"/>
      <c r="C80" s="90">
        <f t="shared" si="8"/>
        <v>0.44186046511627908</v>
      </c>
      <c r="D80" s="96"/>
      <c r="E80" s="96"/>
      <c r="F80" s="69">
        <f t="shared" si="9"/>
        <v>0.44186046511627908</v>
      </c>
      <c r="G80" s="96"/>
      <c r="H80" s="96"/>
      <c r="I80" s="96">
        <f t="shared" si="10"/>
        <v>0.44186046511627908</v>
      </c>
      <c r="J80" s="96"/>
      <c r="K80" s="96"/>
      <c r="L80" s="96">
        <f t="shared" si="11"/>
        <v>0.44186046511627908</v>
      </c>
      <c r="M80" s="90"/>
      <c r="N80" s="43"/>
      <c r="O80" s="43"/>
      <c r="P80" s="43"/>
      <c r="Q80" s="43"/>
      <c r="R80" s="43"/>
      <c r="S80" s="43"/>
      <c r="T80" s="43"/>
      <c r="U80" s="43"/>
    </row>
    <row r="81" spans="1:21" ht="15" x14ac:dyDescent="0.2">
      <c r="A81" s="68">
        <v>32</v>
      </c>
      <c r="B81" s="68"/>
      <c r="C81" s="68">
        <f t="shared" si="8"/>
        <v>0.43023255813953487</v>
      </c>
      <c r="D81" s="69"/>
      <c r="E81" s="69"/>
      <c r="F81" s="69">
        <f t="shared" si="9"/>
        <v>0.43023255813953487</v>
      </c>
      <c r="G81" s="69"/>
      <c r="H81" s="69"/>
      <c r="I81" s="69">
        <f t="shared" si="10"/>
        <v>0.45348837209302323</v>
      </c>
      <c r="J81" s="69"/>
      <c r="K81" s="69"/>
      <c r="L81" s="69">
        <f t="shared" si="11"/>
        <v>0.45348837209302323</v>
      </c>
      <c r="M81" s="68"/>
      <c r="N81" s="43"/>
      <c r="O81" s="43"/>
      <c r="P81" s="43"/>
      <c r="Q81" s="43"/>
      <c r="R81" s="43"/>
      <c r="S81" s="43"/>
      <c r="T81" s="43"/>
      <c r="U81" s="43"/>
    </row>
    <row r="82" spans="1:21" ht="15" x14ac:dyDescent="0.2">
      <c r="A82" s="68">
        <v>33</v>
      </c>
      <c r="B82" s="68"/>
      <c r="C82" s="68">
        <f t="shared" si="8"/>
        <v>0.41860465116279072</v>
      </c>
      <c r="D82" s="69"/>
      <c r="E82" s="69"/>
      <c r="F82" s="69">
        <f t="shared" si="9"/>
        <v>0.41860465116279072</v>
      </c>
      <c r="G82" s="69"/>
      <c r="H82" s="69"/>
      <c r="I82" s="69">
        <f t="shared" si="10"/>
        <v>0.46511627906976744</v>
      </c>
      <c r="J82" s="69"/>
      <c r="K82" s="69"/>
      <c r="L82" s="69">
        <f t="shared" si="11"/>
        <v>0.46511627906976744</v>
      </c>
      <c r="M82" s="68"/>
      <c r="N82" s="43"/>
      <c r="O82" s="43"/>
      <c r="P82" s="43"/>
      <c r="Q82" s="43"/>
      <c r="R82" s="43"/>
      <c r="S82" s="43"/>
      <c r="T82" s="43"/>
      <c r="U82" s="43"/>
    </row>
    <row r="83" spans="1:21" ht="15" x14ac:dyDescent="0.2">
      <c r="A83" s="90">
        <v>34</v>
      </c>
      <c r="B83" s="90"/>
      <c r="C83" s="90">
        <f t="shared" si="8"/>
        <v>0.40697674418604651</v>
      </c>
      <c r="D83" s="96"/>
      <c r="E83" s="96"/>
      <c r="F83" s="96">
        <f t="shared" si="9"/>
        <v>0.40697674418604651</v>
      </c>
      <c r="G83" s="96"/>
      <c r="H83" s="96"/>
      <c r="I83" s="96">
        <f t="shared" si="10"/>
        <v>0.47674418604651164</v>
      </c>
      <c r="J83" s="96"/>
      <c r="K83" s="96"/>
      <c r="L83" s="96">
        <f t="shared" si="11"/>
        <v>0.47674418604651164</v>
      </c>
      <c r="M83" s="90"/>
      <c r="N83" s="43"/>
      <c r="O83" s="43"/>
      <c r="P83" s="43"/>
      <c r="Q83" s="43"/>
      <c r="R83" s="43"/>
      <c r="S83" s="43"/>
      <c r="T83" s="43"/>
      <c r="U83" s="43"/>
    </row>
    <row r="84" spans="1:21" ht="15" x14ac:dyDescent="0.2">
      <c r="A84" s="68">
        <v>35</v>
      </c>
      <c r="B84" s="68"/>
      <c r="C84" s="68">
        <f t="shared" si="8"/>
        <v>0.39534883720930231</v>
      </c>
      <c r="D84" s="69"/>
      <c r="E84" s="69"/>
      <c r="F84" s="69">
        <f t="shared" si="9"/>
        <v>0.39534883720930231</v>
      </c>
      <c r="G84" s="69"/>
      <c r="H84" s="69"/>
      <c r="I84" s="69">
        <f t="shared" si="10"/>
        <v>0.48837209302325579</v>
      </c>
      <c r="J84" s="69"/>
      <c r="K84" s="69"/>
      <c r="L84" s="69">
        <f t="shared" si="11"/>
        <v>0.48837209302325579</v>
      </c>
      <c r="M84" s="68"/>
      <c r="N84" s="43"/>
      <c r="O84" s="43"/>
      <c r="P84" s="43"/>
      <c r="Q84" s="43"/>
      <c r="R84" s="43"/>
      <c r="S84" s="43"/>
      <c r="T84" s="43"/>
      <c r="U84" s="43"/>
    </row>
    <row r="85" spans="1:21" ht="15" x14ac:dyDescent="0.2">
      <c r="A85" s="68">
        <v>36</v>
      </c>
      <c r="B85" s="68"/>
      <c r="C85" s="68">
        <f t="shared" si="8"/>
        <v>0.38372093023255816</v>
      </c>
      <c r="D85" s="69"/>
      <c r="E85" s="69"/>
      <c r="F85" s="69">
        <f t="shared" si="9"/>
        <v>0.38372093023255816</v>
      </c>
      <c r="G85" s="69"/>
      <c r="H85" s="69"/>
      <c r="I85" s="69">
        <f t="shared" si="10"/>
        <v>0.5</v>
      </c>
      <c r="J85" s="69"/>
      <c r="K85" s="69"/>
      <c r="L85" s="69">
        <f t="shared" si="11"/>
        <v>0.5</v>
      </c>
      <c r="M85" s="68"/>
      <c r="N85" s="43"/>
      <c r="O85" s="43"/>
      <c r="P85" s="43"/>
      <c r="Q85" s="43"/>
      <c r="R85" s="43"/>
      <c r="S85" s="43"/>
      <c r="T85" s="43"/>
      <c r="U85" s="43"/>
    </row>
    <row r="86" spans="1:21" ht="15" x14ac:dyDescent="0.2">
      <c r="A86" s="68">
        <v>37</v>
      </c>
      <c r="B86" s="68"/>
      <c r="C86" s="68">
        <f t="shared" si="8"/>
        <v>0.37209302325581395</v>
      </c>
      <c r="D86" s="69"/>
      <c r="E86" s="69"/>
      <c r="F86" s="69">
        <f t="shared" si="9"/>
        <v>0.37209302325581395</v>
      </c>
      <c r="G86" s="69"/>
      <c r="H86" s="69"/>
      <c r="I86" s="69">
        <f t="shared" si="10"/>
        <v>0.51162790697674421</v>
      </c>
      <c r="J86" s="69"/>
      <c r="K86" s="69"/>
      <c r="L86" s="69">
        <f t="shared" si="11"/>
        <v>0.51162790697674421</v>
      </c>
      <c r="M86" s="68"/>
      <c r="N86" s="43"/>
      <c r="O86" s="43"/>
      <c r="P86" s="43"/>
      <c r="Q86" s="43"/>
      <c r="R86" s="43"/>
      <c r="S86" s="43"/>
      <c r="T86" s="43"/>
      <c r="U86" s="43"/>
    </row>
    <row r="87" spans="1:21" ht="15" x14ac:dyDescent="0.2">
      <c r="A87" s="68">
        <v>38</v>
      </c>
      <c r="B87" s="68"/>
      <c r="C87" s="68">
        <f t="shared" si="8"/>
        <v>0.36046511627906974</v>
      </c>
      <c r="D87" s="69"/>
      <c r="E87" s="69"/>
      <c r="F87" s="69">
        <f t="shared" si="9"/>
        <v>0.36046511627906974</v>
      </c>
      <c r="G87" s="69"/>
      <c r="H87" s="69"/>
      <c r="I87" s="69">
        <f t="shared" si="10"/>
        <v>0.52325581395348841</v>
      </c>
      <c r="J87" s="69"/>
      <c r="K87" s="69"/>
      <c r="L87" s="69">
        <f t="shared" si="11"/>
        <v>0.52325581395348841</v>
      </c>
      <c r="M87" s="68"/>
      <c r="N87" s="43"/>
      <c r="O87" s="43"/>
      <c r="P87" s="43"/>
      <c r="Q87" s="43"/>
      <c r="R87" s="43"/>
      <c r="S87" s="43"/>
      <c r="T87" s="43"/>
      <c r="U87" s="43"/>
    </row>
    <row r="88" spans="1:21" ht="15" x14ac:dyDescent="0.2">
      <c r="A88" s="68">
        <v>39</v>
      </c>
      <c r="B88" s="68"/>
      <c r="C88" s="68">
        <f t="shared" si="8"/>
        <v>0.34883720930232559</v>
      </c>
      <c r="D88" s="69"/>
      <c r="E88" s="69"/>
      <c r="F88" s="69">
        <f t="shared" si="9"/>
        <v>0.34883720930232559</v>
      </c>
      <c r="G88" s="69"/>
      <c r="H88" s="69"/>
      <c r="I88" s="69">
        <f t="shared" si="10"/>
        <v>0.53488372093023251</v>
      </c>
      <c r="J88" s="69"/>
      <c r="K88" s="69"/>
      <c r="L88" s="69">
        <f t="shared" si="11"/>
        <v>0.53488372093023251</v>
      </c>
      <c r="M88" s="68"/>
      <c r="N88" s="43"/>
      <c r="O88" s="43"/>
      <c r="P88" s="43"/>
      <c r="Q88" s="43"/>
      <c r="R88" s="43"/>
      <c r="S88" s="43"/>
      <c r="T88" s="43"/>
      <c r="U88" s="43"/>
    </row>
    <row r="89" spans="1:21" ht="15" x14ac:dyDescent="0.2">
      <c r="A89" s="68">
        <v>40</v>
      </c>
      <c r="B89" s="68"/>
      <c r="C89" s="68">
        <f t="shared" si="8"/>
        <v>0.33720930232558138</v>
      </c>
      <c r="D89" s="69"/>
      <c r="E89" s="69"/>
      <c r="F89" s="69">
        <f t="shared" si="9"/>
        <v>0.33720930232558138</v>
      </c>
      <c r="G89" s="69"/>
      <c r="H89" s="69"/>
      <c r="I89" s="69">
        <f t="shared" si="10"/>
        <v>0.54651162790697672</v>
      </c>
      <c r="J89" s="69"/>
      <c r="K89" s="69"/>
      <c r="L89" s="69">
        <f t="shared" si="11"/>
        <v>0.54651162790697672</v>
      </c>
      <c r="M89" s="68"/>
      <c r="N89" s="43"/>
      <c r="O89" s="43"/>
      <c r="P89" s="43"/>
      <c r="Q89" s="43"/>
      <c r="R89" s="43"/>
      <c r="S89" s="43"/>
      <c r="T89" s="43"/>
      <c r="U89" s="43"/>
    </row>
    <row r="90" spans="1:21" ht="15" x14ac:dyDescent="0.2">
      <c r="A90" s="68">
        <v>41</v>
      </c>
      <c r="B90" s="68"/>
      <c r="C90" s="68">
        <f t="shared" si="8"/>
        <v>0.32558139534883723</v>
      </c>
      <c r="D90" s="69"/>
      <c r="E90" s="69"/>
      <c r="F90" s="69">
        <f t="shared" si="9"/>
        <v>0.32558139534883723</v>
      </c>
      <c r="G90" s="69"/>
      <c r="H90" s="69"/>
      <c r="I90" s="69">
        <f t="shared" si="10"/>
        <v>0.55813953488372092</v>
      </c>
      <c r="J90" s="69"/>
      <c r="K90" s="69"/>
      <c r="L90" s="69">
        <f t="shared" si="11"/>
        <v>0.55813953488372092</v>
      </c>
      <c r="M90" s="68"/>
      <c r="N90" s="43"/>
      <c r="O90" s="43"/>
      <c r="P90" s="43"/>
      <c r="Q90" s="43"/>
      <c r="R90" s="43"/>
      <c r="S90" s="43"/>
      <c r="T90" s="43"/>
      <c r="U90" s="43"/>
    </row>
    <row r="91" spans="1:21" x14ac:dyDescent="0.2">
      <c r="A91" s="79" t="s">
        <v>96</v>
      </c>
      <c r="B91" s="56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2"/>
      <c r="N91" s="43"/>
      <c r="O91" s="43"/>
      <c r="P91" s="43"/>
      <c r="Q91" s="43"/>
      <c r="R91" s="43"/>
      <c r="S91" s="43"/>
      <c r="T91" s="43"/>
      <c r="U91" s="43"/>
    </row>
    <row r="92" spans="1:21" ht="15" x14ac:dyDescent="0.2">
      <c r="A92" s="68">
        <v>1</v>
      </c>
      <c r="B92" s="68"/>
      <c r="C92" s="68">
        <f>$C$6*C50</f>
        <v>1480.9767441860465</v>
      </c>
      <c r="D92" s="68"/>
      <c r="E92" s="68"/>
      <c r="F92" s="69">
        <f>$F$6*F50</f>
        <v>1480.9767441860465</v>
      </c>
      <c r="G92" s="69"/>
      <c r="H92" s="69"/>
      <c r="I92" s="69">
        <f>$I$6*I50</f>
        <v>161.48837209302326</v>
      </c>
      <c r="J92" s="69"/>
      <c r="K92" s="69"/>
      <c r="L92" s="69">
        <f>$L$6*L50</f>
        <v>160.46511627906978</v>
      </c>
      <c r="M92" s="69"/>
      <c r="N92" s="43"/>
      <c r="O92" s="43"/>
      <c r="P92" s="43"/>
      <c r="Q92" s="43"/>
      <c r="R92" s="43"/>
      <c r="S92" s="43"/>
      <c r="T92" s="43"/>
      <c r="U92" s="43"/>
    </row>
    <row r="93" spans="1:21" ht="15" x14ac:dyDescent="0.2">
      <c r="A93" s="68">
        <v>2</v>
      </c>
      <c r="B93" s="68"/>
      <c r="C93" s="68">
        <f t="shared" ref="C93:C132" si="12">$C$6*C51</f>
        <v>1459.1976744186047</v>
      </c>
      <c r="D93" s="68"/>
      <c r="E93" s="68"/>
      <c r="F93" s="69">
        <f t="shared" ref="F93:F132" si="13">$F$6*F51</f>
        <v>1459.1976744186047</v>
      </c>
      <c r="G93" s="69"/>
      <c r="H93" s="69"/>
      <c r="I93" s="69">
        <f t="shared" ref="I93:I132" si="14">$I$6*I51</f>
        <v>181.67441860465118</v>
      </c>
      <c r="J93" s="69"/>
      <c r="K93" s="69"/>
      <c r="L93" s="69">
        <f t="shared" ref="L93:L132" si="15">$L$6*L51</f>
        <v>180.52325581395351</v>
      </c>
      <c r="M93" s="69"/>
      <c r="N93" s="43"/>
      <c r="O93" s="43"/>
      <c r="P93" s="43"/>
      <c r="Q93" s="43"/>
      <c r="R93" s="43"/>
      <c r="S93" s="43"/>
      <c r="T93" s="43"/>
      <c r="U93" s="43"/>
    </row>
    <row r="94" spans="1:21" ht="15" x14ac:dyDescent="0.2">
      <c r="A94" s="68">
        <v>3</v>
      </c>
      <c r="B94" s="68"/>
      <c r="C94" s="68">
        <f t="shared" si="12"/>
        <v>1437.4186046511629</v>
      </c>
      <c r="D94" s="68"/>
      <c r="E94" s="68"/>
      <c r="F94" s="69">
        <f t="shared" si="13"/>
        <v>1437.4186046511629</v>
      </c>
      <c r="G94" s="69"/>
      <c r="H94" s="69"/>
      <c r="I94" s="69">
        <f t="shared" si="14"/>
        <v>201.86046511627907</v>
      </c>
      <c r="J94" s="69"/>
      <c r="K94" s="69"/>
      <c r="L94" s="69">
        <f t="shared" si="15"/>
        <v>200.58139534883722</v>
      </c>
      <c r="M94" s="69"/>
      <c r="N94" s="43"/>
      <c r="O94" s="43"/>
      <c r="P94" s="43"/>
      <c r="Q94" s="43"/>
      <c r="R94" s="43"/>
      <c r="S94" s="43"/>
      <c r="T94" s="43"/>
      <c r="U94" s="43"/>
    </row>
    <row r="95" spans="1:21" ht="15" x14ac:dyDescent="0.2">
      <c r="A95" s="68">
        <v>4</v>
      </c>
      <c r="B95" s="68"/>
      <c r="C95" s="68">
        <f t="shared" si="12"/>
        <v>1415.6395348837209</v>
      </c>
      <c r="D95" s="68"/>
      <c r="E95" s="68"/>
      <c r="F95" s="69">
        <f t="shared" si="13"/>
        <v>1415.6395348837209</v>
      </c>
      <c r="G95" s="69"/>
      <c r="H95" s="69"/>
      <c r="I95" s="69">
        <f t="shared" si="14"/>
        <v>222.04651162790699</v>
      </c>
      <c r="J95" s="69"/>
      <c r="K95" s="69"/>
      <c r="L95" s="69">
        <f t="shared" si="15"/>
        <v>220.63953488372093</v>
      </c>
      <c r="M95" s="69"/>
      <c r="N95" s="43"/>
      <c r="O95" s="43"/>
      <c r="P95" s="43"/>
      <c r="Q95" s="43"/>
      <c r="R95" s="43"/>
      <c r="S95" s="43"/>
      <c r="T95" s="43"/>
      <c r="U95" s="43"/>
    </row>
    <row r="96" spans="1:21" ht="15" x14ac:dyDescent="0.2">
      <c r="A96" s="68">
        <v>5</v>
      </c>
      <c r="B96" s="68"/>
      <c r="C96" s="68">
        <f t="shared" si="12"/>
        <v>1393.8604651162791</v>
      </c>
      <c r="D96" s="68"/>
      <c r="E96" s="68"/>
      <c r="F96" s="69">
        <f t="shared" si="13"/>
        <v>1393.8604651162791</v>
      </c>
      <c r="G96" s="69"/>
      <c r="H96" s="69"/>
      <c r="I96" s="69">
        <f t="shared" si="14"/>
        <v>242.23255813953489</v>
      </c>
      <c r="J96" s="69"/>
      <c r="K96" s="69"/>
      <c r="L96" s="69">
        <f t="shared" si="15"/>
        <v>240.69767441860463</v>
      </c>
      <c r="M96" s="69"/>
      <c r="N96" s="43"/>
      <c r="O96" s="43"/>
      <c r="P96" s="43"/>
      <c r="Q96" s="43"/>
      <c r="R96" s="43"/>
      <c r="S96" s="43"/>
      <c r="T96" s="43"/>
      <c r="U96" s="43"/>
    </row>
    <row r="97" spans="1:21" ht="15" x14ac:dyDescent="0.2">
      <c r="A97" s="68">
        <v>6</v>
      </c>
      <c r="B97" s="68"/>
      <c r="C97" s="68">
        <f t="shared" si="12"/>
        <v>1372.0813953488371</v>
      </c>
      <c r="D97" s="68"/>
      <c r="E97" s="68"/>
      <c r="F97" s="69">
        <f t="shared" si="13"/>
        <v>1372.0813953488371</v>
      </c>
      <c r="G97" s="69"/>
      <c r="H97" s="69"/>
      <c r="I97" s="69">
        <f t="shared" si="14"/>
        <v>262.41860465116275</v>
      </c>
      <c r="J97" s="69"/>
      <c r="K97" s="69"/>
      <c r="L97" s="69">
        <f t="shared" si="15"/>
        <v>260.75581395348837</v>
      </c>
      <c r="M97" s="69"/>
      <c r="N97" s="43"/>
      <c r="O97" s="43"/>
      <c r="P97" s="43"/>
      <c r="Q97" s="43"/>
      <c r="R97" s="43"/>
      <c r="S97" s="43"/>
      <c r="T97" s="43"/>
      <c r="U97" s="43"/>
    </row>
    <row r="98" spans="1:21" ht="15" x14ac:dyDescent="0.2">
      <c r="A98" s="68">
        <v>7</v>
      </c>
      <c r="B98" s="68"/>
      <c r="C98" s="68">
        <f t="shared" si="12"/>
        <v>1350.3023255813953</v>
      </c>
      <c r="D98" s="68"/>
      <c r="E98" s="68"/>
      <c r="F98" s="69">
        <f t="shared" si="13"/>
        <v>1350.3023255813953</v>
      </c>
      <c r="G98" s="69"/>
      <c r="H98" s="69"/>
      <c r="I98" s="69">
        <f t="shared" si="14"/>
        <v>282.60465116279073</v>
      </c>
      <c r="J98" s="69"/>
      <c r="K98" s="69"/>
      <c r="L98" s="69">
        <f t="shared" si="15"/>
        <v>280.81395348837214</v>
      </c>
      <c r="M98" s="69"/>
      <c r="N98" s="43"/>
      <c r="O98" s="43"/>
      <c r="P98" s="43"/>
      <c r="Q98" s="43"/>
      <c r="R98" s="43"/>
      <c r="S98" s="43"/>
      <c r="T98" s="43"/>
      <c r="U98" s="43"/>
    </row>
    <row r="99" spans="1:21" ht="15" x14ac:dyDescent="0.2">
      <c r="A99" s="68">
        <v>8</v>
      </c>
      <c r="B99" s="68"/>
      <c r="C99" s="68">
        <f t="shared" si="12"/>
        <v>1328.5232558139535</v>
      </c>
      <c r="D99" s="68"/>
      <c r="E99" s="68"/>
      <c r="F99" s="69">
        <f t="shared" si="13"/>
        <v>1328.5232558139535</v>
      </c>
      <c r="G99" s="69"/>
      <c r="H99" s="69"/>
      <c r="I99" s="69">
        <f t="shared" si="14"/>
        <v>302.7906976744186</v>
      </c>
      <c r="J99" s="69"/>
      <c r="K99" s="69"/>
      <c r="L99" s="69">
        <f t="shared" si="15"/>
        <v>300.87209302325584</v>
      </c>
      <c r="M99" s="69"/>
      <c r="N99" s="43"/>
      <c r="O99" s="43"/>
      <c r="P99" s="43"/>
      <c r="Q99" s="43"/>
      <c r="R99" s="43"/>
      <c r="S99" s="43"/>
      <c r="T99" s="43"/>
      <c r="U99" s="43"/>
    </row>
    <row r="100" spans="1:21" ht="15" x14ac:dyDescent="0.2">
      <c r="A100" s="68">
        <v>9</v>
      </c>
      <c r="B100" s="68"/>
      <c r="C100" s="68">
        <f t="shared" si="12"/>
        <v>1306.7441860465117</v>
      </c>
      <c r="D100" s="68"/>
      <c r="E100" s="68"/>
      <c r="F100" s="69">
        <f t="shared" si="13"/>
        <v>1306.7441860465117</v>
      </c>
      <c r="G100" s="69"/>
      <c r="H100" s="69"/>
      <c r="I100" s="69">
        <f t="shared" si="14"/>
        <v>322.97674418604652</v>
      </c>
      <c r="J100" s="69"/>
      <c r="K100" s="69"/>
      <c r="L100" s="69">
        <f t="shared" si="15"/>
        <v>320.93023255813955</v>
      </c>
      <c r="M100" s="69"/>
      <c r="N100" s="43"/>
      <c r="O100" s="43"/>
      <c r="P100" s="43"/>
      <c r="Q100" s="43"/>
      <c r="R100" s="43"/>
      <c r="S100" s="43"/>
      <c r="T100" s="43"/>
      <c r="U100" s="43"/>
    </row>
    <row r="101" spans="1:21" ht="15" x14ac:dyDescent="0.2">
      <c r="A101" s="68">
        <v>10</v>
      </c>
      <c r="B101" s="68"/>
      <c r="C101" s="68">
        <f t="shared" si="12"/>
        <v>1284.9651162790697</v>
      </c>
      <c r="D101" s="68"/>
      <c r="E101" s="68"/>
      <c r="F101" s="69">
        <f t="shared" si="13"/>
        <v>1284.9651162790697</v>
      </c>
      <c r="G101" s="69"/>
      <c r="H101" s="69"/>
      <c r="I101" s="69">
        <f t="shared" si="14"/>
        <v>343.16279069767438</v>
      </c>
      <c r="J101" s="69"/>
      <c r="K101" s="69"/>
      <c r="L101" s="69">
        <f t="shared" si="15"/>
        <v>340.98837209302326</v>
      </c>
      <c r="M101" s="69"/>
      <c r="N101" s="43"/>
      <c r="O101" s="43"/>
      <c r="P101" s="43"/>
      <c r="Q101" s="43"/>
      <c r="R101" s="43"/>
      <c r="S101" s="43"/>
      <c r="T101" s="43"/>
      <c r="U101" s="43"/>
    </row>
    <row r="102" spans="1:21" ht="15" x14ac:dyDescent="0.2">
      <c r="A102" s="68">
        <v>11</v>
      </c>
      <c r="B102" s="68"/>
      <c r="C102" s="68">
        <f t="shared" si="12"/>
        <v>1263.1860465116279</v>
      </c>
      <c r="D102" s="68"/>
      <c r="E102" s="68"/>
      <c r="F102" s="69">
        <f t="shared" si="13"/>
        <v>1263.1860465116279</v>
      </c>
      <c r="G102" s="69"/>
      <c r="H102" s="69"/>
      <c r="I102" s="69">
        <f t="shared" si="14"/>
        <v>363.34883720930236</v>
      </c>
      <c r="J102" s="69"/>
      <c r="K102" s="69"/>
      <c r="L102" s="69">
        <f t="shared" si="15"/>
        <v>361.04651162790702</v>
      </c>
      <c r="M102" s="69"/>
      <c r="N102" s="43"/>
      <c r="O102" s="43"/>
      <c r="P102" s="43"/>
      <c r="Q102" s="43"/>
      <c r="R102" s="43"/>
      <c r="S102" s="43"/>
      <c r="T102" s="43"/>
      <c r="U102" s="43"/>
    </row>
    <row r="103" spans="1:21" ht="15" x14ac:dyDescent="0.2">
      <c r="A103" s="68">
        <v>12</v>
      </c>
      <c r="B103" s="68"/>
      <c r="C103" s="68">
        <f t="shared" si="12"/>
        <v>1241.4069767441861</v>
      </c>
      <c r="D103" s="68"/>
      <c r="E103" s="68"/>
      <c r="F103" s="69">
        <f t="shared" si="13"/>
        <v>1241.4069767441861</v>
      </c>
      <c r="G103" s="69"/>
      <c r="H103" s="69"/>
      <c r="I103" s="69">
        <f t="shared" si="14"/>
        <v>383.53488372093022</v>
      </c>
      <c r="J103" s="69"/>
      <c r="K103" s="69"/>
      <c r="L103" s="69">
        <f t="shared" si="15"/>
        <v>381.10465116279073</v>
      </c>
      <c r="M103" s="69"/>
      <c r="N103" s="43"/>
      <c r="O103" s="43"/>
      <c r="P103" s="43"/>
      <c r="Q103" s="43"/>
      <c r="R103" s="43"/>
      <c r="S103" s="43"/>
      <c r="T103" s="43"/>
      <c r="U103" s="43"/>
    </row>
    <row r="104" spans="1:21" ht="15" x14ac:dyDescent="0.2">
      <c r="A104" s="68">
        <v>13</v>
      </c>
      <c r="B104" s="68"/>
      <c r="C104" s="68">
        <f t="shared" si="12"/>
        <v>1219.6279069767443</v>
      </c>
      <c r="D104" s="68"/>
      <c r="E104" s="68"/>
      <c r="F104" s="69">
        <f t="shared" si="13"/>
        <v>1219.6279069767443</v>
      </c>
      <c r="G104" s="69"/>
      <c r="H104" s="69"/>
      <c r="I104" s="69">
        <f t="shared" si="14"/>
        <v>403.72093023255815</v>
      </c>
      <c r="J104" s="69"/>
      <c r="K104" s="69"/>
      <c r="L104" s="69">
        <f t="shared" si="15"/>
        <v>401.16279069767444</v>
      </c>
      <c r="M104" s="69"/>
      <c r="N104" s="43"/>
      <c r="O104" s="43"/>
      <c r="P104" s="43"/>
      <c r="Q104" s="43"/>
      <c r="R104" s="43"/>
      <c r="S104" s="43"/>
      <c r="T104" s="43"/>
      <c r="U104" s="43"/>
    </row>
    <row r="105" spans="1:21" ht="15" x14ac:dyDescent="0.2">
      <c r="A105" s="68">
        <v>14</v>
      </c>
      <c r="B105" s="68"/>
      <c r="C105" s="68">
        <f t="shared" si="12"/>
        <v>1197.8488372093025</v>
      </c>
      <c r="D105" s="68"/>
      <c r="E105" s="68"/>
      <c r="F105" s="69">
        <f t="shared" si="13"/>
        <v>1197.8488372093025</v>
      </c>
      <c r="G105" s="69"/>
      <c r="H105" s="69"/>
      <c r="I105" s="69">
        <f t="shared" si="14"/>
        <v>423.90697674418601</v>
      </c>
      <c r="J105" s="69"/>
      <c r="K105" s="69"/>
      <c r="L105" s="69">
        <f t="shared" si="15"/>
        <v>421.22093023255815</v>
      </c>
      <c r="M105" s="69"/>
      <c r="N105" s="43"/>
      <c r="O105" s="43"/>
      <c r="P105" s="43"/>
      <c r="Q105" s="43"/>
      <c r="R105" s="43"/>
      <c r="S105" s="43"/>
      <c r="T105" s="43"/>
      <c r="U105" s="43"/>
    </row>
    <row r="106" spans="1:21" ht="15" x14ac:dyDescent="0.2">
      <c r="A106" s="68">
        <v>15</v>
      </c>
      <c r="B106" s="68"/>
      <c r="C106" s="68">
        <f t="shared" si="12"/>
        <v>1176.0697674418604</v>
      </c>
      <c r="D106" s="68"/>
      <c r="E106" s="68"/>
      <c r="F106" s="69">
        <f t="shared" si="13"/>
        <v>1176.0697674418604</v>
      </c>
      <c r="G106" s="69"/>
      <c r="H106" s="69"/>
      <c r="I106" s="69">
        <f t="shared" si="14"/>
        <v>444.09302325581399</v>
      </c>
      <c r="J106" s="69"/>
      <c r="K106" s="69"/>
      <c r="L106" s="69">
        <f t="shared" si="15"/>
        <v>441.27906976744185</v>
      </c>
      <c r="M106" s="69"/>
      <c r="N106" s="43"/>
      <c r="O106" s="43"/>
      <c r="P106" s="43"/>
      <c r="Q106" s="43"/>
      <c r="R106" s="43"/>
      <c r="S106" s="43"/>
      <c r="T106" s="43"/>
      <c r="U106" s="43"/>
    </row>
    <row r="107" spans="1:21" ht="15" x14ac:dyDescent="0.2">
      <c r="A107" s="68">
        <v>16</v>
      </c>
      <c r="B107" s="68"/>
      <c r="C107" s="68">
        <f t="shared" si="12"/>
        <v>1154.2906976744187</v>
      </c>
      <c r="D107" s="68"/>
      <c r="E107" s="68"/>
      <c r="F107" s="69">
        <f t="shared" si="13"/>
        <v>1154.2906976744187</v>
      </c>
      <c r="G107" s="69"/>
      <c r="H107" s="69"/>
      <c r="I107" s="69">
        <f t="shared" si="14"/>
        <v>464.2790697674418</v>
      </c>
      <c r="J107" s="69"/>
      <c r="K107" s="69"/>
      <c r="L107" s="69">
        <f t="shared" si="15"/>
        <v>461.33720930232556</v>
      </c>
      <c r="M107" s="69"/>
      <c r="N107" s="43"/>
      <c r="O107" s="43"/>
      <c r="P107" s="43"/>
      <c r="Q107" s="43"/>
      <c r="R107" s="43"/>
      <c r="S107" s="43"/>
      <c r="T107" s="43"/>
      <c r="U107" s="43"/>
    </row>
    <row r="108" spans="1:21" ht="15" x14ac:dyDescent="0.2">
      <c r="A108" s="68">
        <v>17</v>
      </c>
      <c r="B108" s="68"/>
      <c r="C108" s="68">
        <f t="shared" si="12"/>
        <v>1132.5116279069766</v>
      </c>
      <c r="D108" s="68"/>
      <c r="E108" s="68"/>
      <c r="F108" s="69">
        <f t="shared" si="13"/>
        <v>1132.5116279069766</v>
      </c>
      <c r="G108" s="69"/>
      <c r="H108" s="69"/>
      <c r="I108" s="69">
        <f t="shared" si="14"/>
        <v>484.46511627906978</v>
      </c>
      <c r="J108" s="69"/>
      <c r="K108" s="69"/>
      <c r="L108" s="69">
        <f t="shared" si="15"/>
        <v>481.39534883720927</v>
      </c>
      <c r="M108" s="69"/>
      <c r="N108" s="43"/>
      <c r="O108" s="43"/>
      <c r="P108" s="43"/>
      <c r="Q108" s="43"/>
      <c r="R108" s="43"/>
      <c r="S108" s="43"/>
      <c r="T108" s="43"/>
      <c r="U108" s="43"/>
    </row>
    <row r="109" spans="1:21" ht="15" x14ac:dyDescent="0.2">
      <c r="A109" s="68">
        <v>18</v>
      </c>
      <c r="B109" s="68"/>
      <c r="C109" s="68">
        <f t="shared" si="12"/>
        <v>1110.7325581395351</v>
      </c>
      <c r="D109" s="68"/>
      <c r="E109" s="68"/>
      <c r="F109" s="69">
        <f t="shared" si="13"/>
        <v>1110.7325581395351</v>
      </c>
      <c r="G109" s="69"/>
      <c r="H109" s="69"/>
      <c r="I109" s="69">
        <f t="shared" si="14"/>
        <v>504.6511627906977</v>
      </c>
      <c r="J109" s="69"/>
      <c r="K109" s="69"/>
      <c r="L109" s="69">
        <f t="shared" si="15"/>
        <v>501.45348837209303</v>
      </c>
      <c r="M109" s="69"/>
      <c r="N109" s="43"/>
      <c r="O109" s="43"/>
      <c r="P109" s="43"/>
      <c r="Q109" s="43"/>
      <c r="R109" s="43"/>
      <c r="S109" s="43"/>
      <c r="T109" s="43"/>
      <c r="U109" s="43"/>
    </row>
    <row r="110" spans="1:21" ht="15" x14ac:dyDescent="0.2">
      <c r="A110" s="68">
        <v>19</v>
      </c>
      <c r="B110" s="68"/>
      <c r="C110" s="68">
        <f t="shared" si="12"/>
        <v>1088.953488372093</v>
      </c>
      <c r="D110" s="68"/>
      <c r="E110" s="68"/>
      <c r="F110" s="69">
        <f t="shared" si="13"/>
        <v>1088.953488372093</v>
      </c>
      <c r="G110" s="69"/>
      <c r="H110" s="69"/>
      <c r="I110" s="69">
        <f t="shared" si="14"/>
        <v>524.8372093023255</v>
      </c>
      <c r="J110" s="69"/>
      <c r="K110" s="69"/>
      <c r="L110" s="69">
        <f t="shared" si="15"/>
        <v>521.51162790697674</v>
      </c>
      <c r="M110" s="69"/>
      <c r="N110" s="43"/>
      <c r="O110" s="43"/>
      <c r="P110" s="43"/>
      <c r="Q110" s="43"/>
      <c r="R110" s="43"/>
      <c r="S110" s="43"/>
      <c r="T110" s="43"/>
      <c r="U110" s="43"/>
    </row>
    <row r="111" spans="1:21" ht="15" x14ac:dyDescent="0.2">
      <c r="A111" s="68">
        <v>20</v>
      </c>
      <c r="B111" s="68"/>
      <c r="C111" s="68">
        <f t="shared" si="12"/>
        <v>1067.1744186046512</v>
      </c>
      <c r="D111" s="68"/>
      <c r="E111" s="68"/>
      <c r="F111" s="69">
        <f t="shared" si="13"/>
        <v>1067.1744186046512</v>
      </c>
      <c r="G111" s="69"/>
      <c r="H111" s="69"/>
      <c r="I111" s="69">
        <f t="shared" si="14"/>
        <v>545.02325581395348</v>
      </c>
      <c r="J111" s="69"/>
      <c r="K111" s="69"/>
      <c r="L111" s="69">
        <f t="shared" si="15"/>
        <v>541.56976744186045</v>
      </c>
      <c r="M111" s="69"/>
      <c r="N111" s="43"/>
      <c r="O111" s="43"/>
      <c r="P111" s="43"/>
      <c r="Q111" s="43"/>
      <c r="R111" s="43"/>
      <c r="S111" s="43"/>
      <c r="T111" s="43"/>
      <c r="U111" s="43"/>
    </row>
    <row r="112" spans="1:21" ht="15" x14ac:dyDescent="0.2">
      <c r="A112" s="68">
        <v>21</v>
      </c>
      <c r="B112" s="68"/>
      <c r="C112" s="68">
        <f t="shared" si="12"/>
        <v>1045.3953488372092</v>
      </c>
      <c r="D112" s="68"/>
      <c r="E112" s="68"/>
      <c r="F112" s="69">
        <f t="shared" si="13"/>
        <v>1045.3953488372092</v>
      </c>
      <c r="G112" s="69"/>
      <c r="H112" s="69"/>
      <c r="I112" s="69">
        <f t="shared" si="14"/>
        <v>565.20930232558146</v>
      </c>
      <c r="J112" s="69"/>
      <c r="K112" s="69"/>
      <c r="L112" s="69">
        <f t="shared" si="15"/>
        <v>561.62790697674427</v>
      </c>
      <c r="M112" s="69"/>
      <c r="N112" s="43"/>
      <c r="O112" s="43"/>
      <c r="P112" s="43"/>
      <c r="Q112" s="43"/>
      <c r="R112" s="43"/>
      <c r="S112" s="43"/>
      <c r="T112" s="43"/>
      <c r="U112" s="43"/>
    </row>
    <row r="113" spans="1:21" ht="15" x14ac:dyDescent="0.2">
      <c r="A113" s="68">
        <v>22</v>
      </c>
      <c r="B113" s="68"/>
      <c r="C113" s="68">
        <f t="shared" si="12"/>
        <v>1023.6162790697674</v>
      </c>
      <c r="D113" s="68"/>
      <c r="E113" s="68"/>
      <c r="F113" s="69">
        <f t="shared" si="13"/>
        <v>1023.6162790697674</v>
      </c>
      <c r="G113" s="69"/>
      <c r="H113" s="69"/>
      <c r="I113" s="69">
        <f t="shared" si="14"/>
        <v>585.39534883720933</v>
      </c>
      <c r="J113" s="69"/>
      <c r="K113" s="69"/>
      <c r="L113" s="69">
        <f t="shared" si="15"/>
        <v>581.68604651162786</v>
      </c>
      <c r="M113" s="69"/>
      <c r="N113" s="43"/>
      <c r="O113" s="43"/>
      <c r="P113" s="43"/>
      <c r="Q113" s="43"/>
      <c r="R113" s="43"/>
      <c r="S113" s="43"/>
      <c r="T113" s="43"/>
      <c r="U113" s="43"/>
    </row>
    <row r="114" spans="1:21" ht="15" x14ac:dyDescent="0.2">
      <c r="A114" s="68">
        <v>23</v>
      </c>
      <c r="B114" s="68"/>
      <c r="C114" s="68">
        <f t="shared" si="12"/>
        <v>1001.8372093023255</v>
      </c>
      <c r="D114" s="68"/>
      <c r="E114" s="68"/>
      <c r="F114" s="69">
        <f t="shared" si="13"/>
        <v>1001.8372093023255</v>
      </c>
      <c r="G114" s="69"/>
      <c r="H114" s="69"/>
      <c r="I114" s="69">
        <f t="shared" si="14"/>
        <v>605.58139534883719</v>
      </c>
      <c r="J114" s="69"/>
      <c r="K114" s="69"/>
      <c r="L114" s="69">
        <f t="shared" si="15"/>
        <v>601.74418604651169</v>
      </c>
      <c r="M114" s="69"/>
      <c r="N114" s="43"/>
      <c r="O114" s="43"/>
      <c r="P114" s="43"/>
      <c r="Q114" s="43"/>
      <c r="R114" s="43"/>
      <c r="S114" s="43"/>
      <c r="T114" s="43"/>
      <c r="U114" s="43"/>
    </row>
    <row r="115" spans="1:21" ht="15" x14ac:dyDescent="0.2">
      <c r="A115" s="68">
        <v>24</v>
      </c>
      <c r="B115" s="68"/>
      <c r="C115" s="68">
        <f t="shared" si="12"/>
        <v>980.05813953488382</v>
      </c>
      <c r="D115" s="68"/>
      <c r="E115" s="68"/>
      <c r="F115" s="69">
        <f t="shared" si="13"/>
        <v>980.05813953488382</v>
      </c>
      <c r="G115" s="69"/>
      <c r="H115" s="69"/>
      <c r="I115" s="69">
        <f t="shared" si="14"/>
        <v>625.76744186046506</v>
      </c>
      <c r="J115" s="69"/>
      <c r="K115" s="69"/>
      <c r="L115" s="69">
        <f t="shared" si="15"/>
        <v>621.80232558139528</v>
      </c>
      <c r="M115" s="69"/>
      <c r="N115" s="43"/>
      <c r="O115" s="43"/>
      <c r="P115" s="43"/>
      <c r="Q115" s="43"/>
      <c r="R115" s="43"/>
      <c r="S115" s="43"/>
      <c r="T115" s="43"/>
      <c r="U115" s="43"/>
    </row>
    <row r="116" spans="1:21" ht="15" x14ac:dyDescent="0.2">
      <c r="A116" s="108">
        <v>25</v>
      </c>
      <c r="B116" s="108"/>
      <c r="C116" s="108">
        <f t="shared" si="12"/>
        <v>958.27906976744191</v>
      </c>
      <c r="D116" s="108"/>
      <c r="E116" s="108"/>
      <c r="F116" s="111">
        <f t="shared" si="13"/>
        <v>958.27906976744191</v>
      </c>
      <c r="G116" s="111"/>
      <c r="H116" s="111"/>
      <c r="I116" s="111">
        <f t="shared" si="14"/>
        <v>645.95348837209303</v>
      </c>
      <c r="J116" s="111"/>
      <c r="K116" s="111"/>
      <c r="L116" s="111">
        <f t="shared" si="15"/>
        <v>641.8604651162791</v>
      </c>
      <c r="M116" s="111"/>
      <c r="N116" s="43"/>
      <c r="O116" s="43"/>
      <c r="P116" s="43"/>
      <c r="Q116" s="43"/>
      <c r="R116" s="43"/>
      <c r="S116" s="43"/>
      <c r="T116" s="43"/>
      <c r="U116" s="43"/>
    </row>
    <row r="117" spans="1:21" ht="15" x14ac:dyDescent="0.2">
      <c r="A117" s="68">
        <v>26</v>
      </c>
      <c r="B117" s="68"/>
      <c r="C117" s="68">
        <f t="shared" si="12"/>
        <v>936.5</v>
      </c>
      <c r="D117" s="68"/>
      <c r="E117" s="68"/>
      <c r="F117" s="69">
        <f t="shared" si="13"/>
        <v>936.5</v>
      </c>
      <c r="G117" s="69"/>
      <c r="H117" s="69"/>
      <c r="I117" s="69">
        <f t="shared" si="14"/>
        <v>666.13953488372101</v>
      </c>
      <c r="J117" s="69"/>
      <c r="K117" s="69"/>
      <c r="L117" s="69">
        <f t="shared" si="15"/>
        <v>661.91860465116281</v>
      </c>
      <c r="M117" s="69"/>
      <c r="N117" s="43"/>
      <c r="O117" s="43"/>
      <c r="P117" s="43"/>
      <c r="Q117" s="43"/>
      <c r="R117" s="43"/>
      <c r="S117" s="43"/>
      <c r="T117" s="43"/>
      <c r="U117" s="43"/>
    </row>
    <row r="118" spans="1:21" ht="15" x14ac:dyDescent="0.2">
      <c r="A118" s="68">
        <v>27</v>
      </c>
      <c r="B118" s="68"/>
      <c r="C118" s="68">
        <f t="shared" si="12"/>
        <v>914.72093023255809</v>
      </c>
      <c r="D118" s="68"/>
      <c r="E118" s="68"/>
      <c r="F118" s="69">
        <f t="shared" si="13"/>
        <v>914.72093023255809</v>
      </c>
      <c r="G118" s="69"/>
      <c r="H118" s="69"/>
      <c r="I118" s="69">
        <f t="shared" si="14"/>
        <v>686.32558139534876</v>
      </c>
      <c r="J118" s="69"/>
      <c r="K118" s="69"/>
      <c r="L118" s="69">
        <f t="shared" si="15"/>
        <v>681.97674418604652</v>
      </c>
      <c r="M118" s="69"/>
      <c r="N118" s="43"/>
      <c r="O118" s="43"/>
      <c r="P118" s="43"/>
      <c r="Q118" s="43"/>
      <c r="R118" s="43"/>
      <c r="S118" s="43"/>
      <c r="T118" s="43"/>
      <c r="U118" s="43"/>
    </row>
    <row r="119" spans="1:21" ht="15" x14ac:dyDescent="0.2">
      <c r="A119" s="68">
        <v>28</v>
      </c>
      <c r="B119" s="68"/>
      <c r="C119" s="68">
        <f t="shared" si="12"/>
        <v>892.94186046511629</v>
      </c>
      <c r="D119" s="68"/>
      <c r="E119" s="68"/>
      <c r="F119" s="69">
        <f t="shared" si="13"/>
        <v>892.94186046511629</v>
      </c>
      <c r="G119" s="69"/>
      <c r="H119" s="69"/>
      <c r="I119" s="69">
        <f t="shared" si="14"/>
        <v>706.51162790697674</v>
      </c>
      <c r="J119" s="69"/>
      <c r="K119" s="69"/>
      <c r="L119" s="69">
        <f t="shared" si="15"/>
        <v>702.03488372093022</v>
      </c>
      <c r="M119" s="69"/>
      <c r="N119" s="43"/>
      <c r="O119" s="43"/>
      <c r="P119" s="43"/>
      <c r="Q119" s="43"/>
      <c r="R119" s="43"/>
      <c r="S119" s="43"/>
      <c r="T119" s="43"/>
      <c r="U119" s="43"/>
    </row>
    <row r="120" spans="1:21" ht="15" x14ac:dyDescent="0.2">
      <c r="A120" s="68">
        <v>29</v>
      </c>
      <c r="B120" s="68"/>
      <c r="C120" s="68">
        <f t="shared" si="12"/>
        <v>871.16279069767438</v>
      </c>
      <c r="D120" s="68"/>
      <c r="E120" s="68"/>
      <c r="F120" s="69">
        <f t="shared" si="13"/>
        <v>871.16279069767438</v>
      </c>
      <c r="G120" s="69"/>
      <c r="H120" s="69"/>
      <c r="I120" s="69">
        <f t="shared" si="14"/>
        <v>726.69767441860472</v>
      </c>
      <c r="J120" s="69"/>
      <c r="K120" s="69"/>
      <c r="L120" s="69">
        <f t="shared" si="15"/>
        <v>722.09302325581405</v>
      </c>
      <c r="M120" s="69"/>
      <c r="N120" s="43"/>
      <c r="O120" s="43"/>
      <c r="P120" s="43"/>
      <c r="Q120" s="43"/>
      <c r="R120" s="43"/>
      <c r="S120" s="43"/>
      <c r="T120" s="43"/>
      <c r="U120" s="43"/>
    </row>
    <row r="121" spans="1:21" ht="15" x14ac:dyDescent="0.2">
      <c r="A121" s="68">
        <v>30</v>
      </c>
      <c r="B121" s="68"/>
      <c r="C121" s="68">
        <f t="shared" si="12"/>
        <v>849.38372093023247</v>
      </c>
      <c r="D121" s="68"/>
      <c r="E121" s="68"/>
      <c r="F121" s="69">
        <f t="shared" si="13"/>
        <v>849.38372093023247</v>
      </c>
      <c r="G121" s="69"/>
      <c r="H121" s="69"/>
      <c r="I121" s="69">
        <f t="shared" si="14"/>
        <v>746.88372093023258</v>
      </c>
      <c r="J121" s="69"/>
      <c r="K121" s="69"/>
      <c r="L121" s="69">
        <f t="shared" si="15"/>
        <v>742.15116279069764</v>
      </c>
      <c r="M121" s="69"/>
      <c r="N121" s="43"/>
      <c r="O121" s="43"/>
      <c r="P121" s="43"/>
      <c r="Q121" s="43"/>
      <c r="R121" s="43"/>
      <c r="S121" s="43"/>
      <c r="T121" s="43"/>
      <c r="U121" s="43"/>
    </row>
    <row r="122" spans="1:21" ht="15" x14ac:dyDescent="0.2">
      <c r="A122" s="90">
        <v>31</v>
      </c>
      <c r="B122" s="90"/>
      <c r="C122" s="90">
        <f t="shared" si="12"/>
        <v>827.60465116279067</v>
      </c>
      <c r="D122" s="90"/>
      <c r="E122" s="90"/>
      <c r="F122" s="69">
        <f t="shared" si="13"/>
        <v>827.60465116279067</v>
      </c>
      <c r="G122" s="96"/>
      <c r="H122" s="96"/>
      <c r="I122" s="96">
        <f t="shared" si="14"/>
        <v>767.06976744186045</v>
      </c>
      <c r="J122" s="96"/>
      <c r="K122" s="96"/>
      <c r="L122" s="96">
        <f t="shared" si="15"/>
        <v>762.20930232558146</v>
      </c>
      <c r="M122" s="96"/>
      <c r="N122" s="43"/>
      <c r="O122" s="43"/>
      <c r="P122" s="43"/>
      <c r="Q122" s="43"/>
      <c r="R122" s="43"/>
      <c r="S122" s="43"/>
      <c r="T122" s="43"/>
      <c r="U122" s="43"/>
    </row>
    <row r="123" spans="1:21" ht="15" x14ac:dyDescent="0.2">
      <c r="A123" s="68">
        <v>32</v>
      </c>
      <c r="B123" s="68"/>
      <c r="C123" s="68">
        <f t="shared" si="12"/>
        <v>805.82558139534876</v>
      </c>
      <c r="D123" s="68"/>
      <c r="E123" s="68"/>
      <c r="F123" s="69">
        <f t="shared" si="13"/>
        <v>805.82558139534876</v>
      </c>
      <c r="G123" s="69"/>
      <c r="H123" s="69"/>
      <c r="I123" s="69">
        <f t="shared" si="14"/>
        <v>787.25581395348831</v>
      </c>
      <c r="J123" s="69"/>
      <c r="K123" s="69"/>
      <c r="L123" s="69">
        <f t="shared" si="15"/>
        <v>782.26744186046506</v>
      </c>
      <c r="M123" s="69"/>
      <c r="N123" s="43"/>
      <c r="O123" s="43"/>
      <c r="P123" s="43"/>
      <c r="Q123" s="43"/>
      <c r="R123" s="43"/>
      <c r="S123" s="43"/>
      <c r="T123" s="43"/>
      <c r="U123" s="43"/>
    </row>
    <row r="124" spans="1:21" ht="15" x14ac:dyDescent="0.2">
      <c r="A124" s="68">
        <v>33</v>
      </c>
      <c r="B124" s="68"/>
      <c r="C124" s="68">
        <f t="shared" si="12"/>
        <v>784.04651162790697</v>
      </c>
      <c r="D124" s="68"/>
      <c r="E124" s="68"/>
      <c r="F124" s="69">
        <f t="shared" si="13"/>
        <v>784.04651162790697</v>
      </c>
      <c r="G124" s="69"/>
      <c r="H124" s="69"/>
      <c r="I124" s="69">
        <f t="shared" si="14"/>
        <v>807.44186046511629</v>
      </c>
      <c r="J124" s="69"/>
      <c r="K124" s="69"/>
      <c r="L124" s="69">
        <f t="shared" si="15"/>
        <v>802.32558139534888</v>
      </c>
      <c r="M124" s="69"/>
      <c r="N124" s="43"/>
      <c r="O124" s="43"/>
      <c r="P124" s="43"/>
      <c r="Q124" s="43"/>
      <c r="R124" s="43"/>
      <c r="S124" s="43"/>
      <c r="T124" s="43"/>
      <c r="U124" s="43"/>
    </row>
    <row r="125" spans="1:21" ht="15" x14ac:dyDescent="0.2">
      <c r="A125" s="90">
        <v>34</v>
      </c>
      <c r="B125" s="90"/>
      <c r="C125" s="90">
        <f t="shared" si="12"/>
        <v>762.26744186046517</v>
      </c>
      <c r="D125" s="90"/>
      <c r="E125" s="90"/>
      <c r="F125" s="96">
        <f t="shared" si="13"/>
        <v>762.26744186046517</v>
      </c>
      <c r="G125" s="96"/>
      <c r="H125" s="96"/>
      <c r="I125" s="96">
        <f t="shared" si="14"/>
        <v>827.62790697674416</v>
      </c>
      <c r="J125" s="96"/>
      <c r="K125" s="96"/>
      <c r="L125" s="96">
        <f t="shared" si="15"/>
        <v>822.38372093023258</v>
      </c>
      <c r="M125" s="96"/>
      <c r="N125" s="43"/>
      <c r="O125" s="43"/>
      <c r="P125" s="43"/>
      <c r="Q125" s="43"/>
      <c r="R125" s="43"/>
      <c r="S125" s="43"/>
      <c r="T125" s="43"/>
      <c r="U125" s="43"/>
    </row>
    <row r="126" spans="1:21" ht="15" x14ac:dyDescent="0.2">
      <c r="A126" s="68">
        <v>35</v>
      </c>
      <c r="B126" s="68"/>
      <c r="C126" s="68">
        <f t="shared" si="12"/>
        <v>740.48837209302326</v>
      </c>
      <c r="D126" s="68"/>
      <c r="E126" s="68"/>
      <c r="F126" s="69">
        <f t="shared" si="13"/>
        <v>740.48837209302326</v>
      </c>
      <c r="G126" s="69"/>
      <c r="H126" s="69"/>
      <c r="I126" s="69">
        <f t="shared" si="14"/>
        <v>847.81395348837202</v>
      </c>
      <c r="J126" s="69"/>
      <c r="K126" s="69"/>
      <c r="L126" s="69">
        <f t="shared" si="15"/>
        <v>842.44186046511629</v>
      </c>
      <c r="M126" s="69"/>
      <c r="N126" s="43"/>
      <c r="O126" s="43"/>
      <c r="P126" s="43"/>
      <c r="Q126" s="43"/>
      <c r="R126" s="43"/>
      <c r="S126" s="43"/>
      <c r="T126" s="43"/>
      <c r="U126" s="43"/>
    </row>
    <row r="127" spans="1:21" ht="15" x14ac:dyDescent="0.2">
      <c r="A127" s="68">
        <v>36</v>
      </c>
      <c r="B127" s="68"/>
      <c r="C127" s="68">
        <f t="shared" si="12"/>
        <v>718.70930232558146</v>
      </c>
      <c r="D127" s="68"/>
      <c r="E127" s="68"/>
      <c r="F127" s="69">
        <f t="shared" si="13"/>
        <v>718.70930232558146</v>
      </c>
      <c r="G127" s="69"/>
      <c r="H127" s="69"/>
      <c r="I127" s="69">
        <f t="shared" si="14"/>
        <v>868</v>
      </c>
      <c r="J127" s="69"/>
      <c r="K127" s="69"/>
      <c r="L127" s="69">
        <f t="shared" si="15"/>
        <v>862.5</v>
      </c>
      <c r="M127" s="69"/>
      <c r="N127" s="43"/>
      <c r="O127" s="43"/>
      <c r="P127" s="43"/>
      <c r="Q127" s="43"/>
      <c r="R127" s="43"/>
      <c r="S127" s="43"/>
      <c r="T127" s="43"/>
      <c r="U127" s="43"/>
    </row>
    <row r="128" spans="1:21" ht="15" x14ac:dyDescent="0.2">
      <c r="A128" s="68">
        <v>37</v>
      </c>
      <c r="B128" s="68"/>
      <c r="C128" s="68">
        <f t="shared" si="12"/>
        <v>696.93023255813955</v>
      </c>
      <c r="D128" s="68"/>
      <c r="E128" s="68"/>
      <c r="F128" s="69">
        <f t="shared" si="13"/>
        <v>696.93023255813955</v>
      </c>
      <c r="G128" s="69"/>
      <c r="H128" s="69"/>
      <c r="I128" s="69">
        <f t="shared" si="14"/>
        <v>888.18604651162798</v>
      </c>
      <c r="J128" s="69"/>
      <c r="K128" s="69"/>
      <c r="L128" s="69">
        <f t="shared" si="15"/>
        <v>882.55813953488371</v>
      </c>
      <c r="M128" s="69"/>
      <c r="N128" s="43"/>
      <c r="O128" s="43"/>
      <c r="P128" s="43"/>
      <c r="Q128" s="43"/>
      <c r="R128" s="43"/>
      <c r="S128" s="43"/>
      <c r="T128" s="43"/>
      <c r="U128" s="43"/>
    </row>
    <row r="129" spans="1:21" ht="15" x14ac:dyDescent="0.2">
      <c r="A129" s="68">
        <v>38</v>
      </c>
      <c r="B129" s="68"/>
      <c r="C129" s="68">
        <f t="shared" si="12"/>
        <v>675.15116279069764</v>
      </c>
      <c r="D129" s="68"/>
      <c r="E129" s="68"/>
      <c r="F129" s="69">
        <f t="shared" si="13"/>
        <v>675.15116279069764</v>
      </c>
      <c r="G129" s="69"/>
      <c r="H129" s="69"/>
      <c r="I129" s="69">
        <f t="shared" si="14"/>
        <v>908.37209302325584</v>
      </c>
      <c r="J129" s="69"/>
      <c r="K129" s="69"/>
      <c r="L129" s="69">
        <f t="shared" si="15"/>
        <v>902.61627906976753</v>
      </c>
      <c r="M129" s="69"/>
      <c r="N129" s="43"/>
      <c r="O129" s="43"/>
      <c r="P129" s="43"/>
      <c r="Q129" s="43"/>
      <c r="R129" s="43"/>
      <c r="S129" s="43"/>
      <c r="T129" s="43"/>
      <c r="U129" s="43"/>
    </row>
    <row r="130" spans="1:21" ht="15" x14ac:dyDescent="0.2">
      <c r="A130" s="68">
        <v>39</v>
      </c>
      <c r="B130" s="68"/>
      <c r="C130" s="68">
        <f t="shared" si="12"/>
        <v>653.37209302325584</v>
      </c>
      <c r="D130" s="68"/>
      <c r="E130" s="68"/>
      <c r="F130" s="69">
        <f t="shared" si="13"/>
        <v>653.37209302325584</v>
      </c>
      <c r="G130" s="69"/>
      <c r="H130" s="69"/>
      <c r="I130" s="69">
        <f t="shared" si="14"/>
        <v>928.55813953488359</v>
      </c>
      <c r="J130" s="69"/>
      <c r="K130" s="69"/>
      <c r="L130" s="69">
        <f t="shared" si="15"/>
        <v>922.67441860465112</v>
      </c>
      <c r="M130" s="69"/>
      <c r="N130" s="43"/>
      <c r="O130" s="43"/>
      <c r="P130" s="43"/>
      <c r="Q130" s="43"/>
      <c r="R130" s="43"/>
      <c r="S130" s="43"/>
      <c r="T130" s="43"/>
      <c r="U130" s="43"/>
    </row>
    <row r="131" spans="1:21" ht="15" x14ac:dyDescent="0.2">
      <c r="A131" s="68">
        <v>40</v>
      </c>
      <c r="B131" s="68"/>
      <c r="C131" s="68">
        <f t="shared" si="12"/>
        <v>631.59302325581393</v>
      </c>
      <c r="D131" s="68"/>
      <c r="E131" s="68"/>
      <c r="F131" s="69">
        <f t="shared" si="13"/>
        <v>631.59302325581393</v>
      </c>
      <c r="G131" s="69"/>
      <c r="H131" s="69"/>
      <c r="I131" s="69">
        <f t="shared" si="14"/>
        <v>948.74418604651157</v>
      </c>
      <c r="J131" s="69"/>
      <c r="K131" s="69"/>
      <c r="L131" s="69">
        <f t="shared" si="15"/>
        <v>942.73255813953483</v>
      </c>
      <c r="M131" s="69"/>
      <c r="N131" s="43"/>
      <c r="O131" s="43"/>
      <c r="P131" s="43"/>
      <c r="Q131" s="43"/>
      <c r="R131" s="43"/>
      <c r="S131" s="43"/>
      <c r="T131" s="43"/>
      <c r="U131" s="43"/>
    </row>
    <row r="132" spans="1:21" ht="15" x14ac:dyDescent="0.2">
      <c r="A132" s="68">
        <v>41</v>
      </c>
      <c r="B132" s="68"/>
      <c r="C132" s="68">
        <f t="shared" si="12"/>
        <v>609.81395348837214</v>
      </c>
      <c r="D132" s="68"/>
      <c r="E132" s="68"/>
      <c r="F132" s="69">
        <f t="shared" si="13"/>
        <v>609.81395348837214</v>
      </c>
      <c r="G132" s="69"/>
      <c r="H132" s="69"/>
      <c r="I132" s="69">
        <f t="shared" si="14"/>
        <v>968.93023255813955</v>
      </c>
      <c r="J132" s="69"/>
      <c r="K132" s="69"/>
      <c r="L132" s="69">
        <f t="shared" si="15"/>
        <v>962.79069767441854</v>
      </c>
      <c r="M132" s="69"/>
      <c r="N132" s="43"/>
      <c r="O132" s="43"/>
      <c r="P132" s="43"/>
      <c r="Q132" s="43"/>
      <c r="R132" s="43"/>
      <c r="S132" s="43"/>
      <c r="T132" s="43"/>
      <c r="U132" s="43"/>
    </row>
    <row r="133" spans="1:21" x14ac:dyDescent="0.2">
      <c r="A133" s="79" t="s">
        <v>97</v>
      </c>
      <c r="B133" s="62"/>
      <c r="C133" s="63"/>
      <c r="D133" s="64"/>
      <c r="E133" s="64"/>
      <c r="F133" s="64"/>
      <c r="G133" s="64"/>
      <c r="H133" s="64"/>
      <c r="I133" s="64"/>
      <c r="J133" s="64"/>
      <c r="K133" s="64"/>
      <c r="L133" s="64"/>
      <c r="M133" s="65"/>
      <c r="N133" s="43"/>
      <c r="O133" s="43"/>
      <c r="P133" s="43"/>
      <c r="Q133" s="43"/>
      <c r="R133" s="43"/>
      <c r="S133" s="43"/>
      <c r="T133" s="43"/>
      <c r="U133" s="43"/>
    </row>
    <row r="134" spans="1:21" ht="15" x14ac:dyDescent="0.2">
      <c r="A134" s="68">
        <v>1</v>
      </c>
      <c r="B134" s="68"/>
      <c r="C134" s="68">
        <f>$C$5/C92</f>
        <v>0.198517634496404</v>
      </c>
      <c r="D134" s="68"/>
      <c r="E134" s="68"/>
      <c r="F134" s="69">
        <f>$F$5/F92</f>
        <v>0.13909739015734429</v>
      </c>
      <c r="G134" s="69"/>
      <c r="H134" s="69"/>
      <c r="I134" s="69">
        <f>$I$5/I92</f>
        <v>1.2384792626728109</v>
      </c>
      <c r="J134" s="69"/>
      <c r="K134" s="69"/>
      <c r="L134" s="69">
        <f>$L$5/L92</f>
        <v>1.1591304347826086</v>
      </c>
      <c r="M134" s="69"/>
      <c r="N134" s="43"/>
      <c r="O134" s="43"/>
      <c r="P134" s="43"/>
      <c r="Q134" s="43"/>
      <c r="R134" s="43"/>
      <c r="S134" s="43"/>
      <c r="T134" s="43"/>
      <c r="U134" s="43"/>
    </row>
    <row r="135" spans="1:21" ht="15" x14ac:dyDescent="0.2">
      <c r="A135" s="68">
        <v>2</v>
      </c>
      <c r="B135" s="68"/>
      <c r="C135" s="68">
        <f t="shared" ref="C135:C174" si="16">$C$5/C93</f>
        <v>0.20148058426500703</v>
      </c>
      <c r="D135" s="68"/>
      <c r="E135" s="68"/>
      <c r="F135" s="69">
        <f t="shared" ref="F135:F174" si="17">$F$5/F93</f>
        <v>0.14117347060745392</v>
      </c>
      <c r="G135" s="69"/>
      <c r="H135" s="69"/>
      <c r="I135" s="69">
        <f t="shared" ref="I135:I174" si="18">$I$5/I93</f>
        <v>1.1008704557091653</v>
      </c>
      <c r="J135" s="69"/>
      <c r="K135" s="69"/>
      <c r="L135" s="69">
        <f t="shared" ref="L135:L174" si="19">$L$5/L93</f>
        <v>1.0303381642512075</v>
      </c>
      <c r="M135" s="69"/>
      <c r="N135" s="43"/>
      <c r="O135" s="43"/>
      <c r="P135" s="43"/>
      <c r="Q135" s="43"/>
      <c r="R135" s="43"/>
      <c r="S135" s="43"/>
      <c r="T135" s="43"/>
      <c r="U135" s="43"/>
    </row>
    <row r="136" spans="1:21" ht="15" x14ac:dyDescent="0.2">
      <c r="A136" s="68">
        <v>3</v>
      </c>
      <c r="B136" s="68"/>
      <c r="C136" s="68">
        <f t="shared" si="16"/>
        <v>0.20453332039023442</v>
      </c>
      <c r="D136" s="68"/>
      <c r="E136" s="68"/>
      <c r="F136" s="69">
        <f t="shared" si="17"/>
        <v>0.14331246258635472</v>
      </c>
      <c r="G136" s="69"/>
      <c r="H136" s="69"/>
      <c r="I136" s="69">
        <f t="shared" si="18"/>
        <v>0.99078341013824878</v>
      </c>
      <c r="J136" s="69"/>
      <c r="K136" s="69"/>
      <c r="L136" s="69">
        <f t="shared" si="19"/>
        <v>0.92730434782608695</v>
      </c>
      <c r="M136" s="69"/>
      <c r="N136" s="43"/>
      <c r="O136" s="43"/>
      <c r="P136" s="43"/>
      <c r="Q136" s="43"/>
      <c r="R136" s="43"/>
      <c r="S136" s="43"/>
      <c r="T136" s="43"/>
      <c r="U136" s="43"/>
    </row>
    <row r="137" spans="1:21" ht="15" x14ac:dyDescent="0.2">
      <c r="A137" s="68">
        <v>4</v>
      </c>
      <c r="B137" s="68"/>
      <c r="C137" s="68">
        <f t="shared" si="16"/>
        <v>0.2076799868577765</v>
      </c>
      <c r="D137" s="68"/>
      <c r="E137" s="68"/>
      <c r="F137" s="69">
        <f t="shared" si="17"/>
        <v>0.14551726970306789</v>
      </c>
      <c r="G137" s="69"/>
      <c r="H137" s="69"/>
      <c r="I137" s="69">
        <f t="shared" si="18"/>
        <v>0.90071219103477163</v>
      </c>
      <c r="J137" s="69"/>
      <c r="K137" s="69"/>
      <c r="L137" s="69">
        <f t="shared" si="19"/>
        <v>0.84300395256916993</v>
      </c>
      <c r="M137" s="69"/>
      <c r="N137" s="43"/>
      <c r="O137" s="43"/>
      <c r="P137" s="43"/>
      <c r="Q137" s="43"/>
      <c r="R137" s="43"/>
      <c r="S137" s="43"/>
      <c r="T137" s="43"/>
      <c r="U137" s="43"/>
    </row>
    <row r="138" spans="1:21" ht="15" x14ac:dyDescent="0.2">
      <c r="A138" s="68">
        <v>5</v>
      </c>
      <c r="B138" s="68"/>
      <c r="C138" s="68">
        <f t="shared" si="16"/>
        <v>0.21092498665242926</v>
      </c>
      <c r="D138" s="68"/>
      <c r="E138" s="68"/>
      <c r="F138" s="69">
        <f t="shared" si="17"/>
        <v>0.14779097704217831</v>
      </c>
      <c r="G138" s="69"/>
      <c r="H138" s="69"/>
      <c r="I138" s="69">
        <f t="shared" si="18"/>
        <v>0.82565284178187404</v>
      </c>
      <c r="J138" s="69"/>
      <c r="K138" s="69"/>
      <c r="L138" s="69">
        <f t="shared" si="19"/>
        <v>0.7727536231884059</v>
      </c>
      <c r="M138" s="69"/>
      <c r="N138" s="43"/>
      <c r="O138" s="43"/>
      <c r="P138" s="43"/>
      <c r="Q138" s="43"/>
      <c r="R138" s="43"/>
      <c r="S138" s="43"/>
      <c r="T138" s="43"/>
      <c r="U138" s="43"/>
    </row>
    <row r="139" spans="1:21" ht="15" x14ac:dyDescent="0.2">
      <c r="A139" s="68">
        <v>6</v>
      </c>
      <c r="B139" s="68"/>
      <c r="C139" s="68">
        <f t="shared" si="16"/>
        <v>0.21427300231357896</v>
      </c>
      <c r="D139" s="68"/>
      <c r="E139" s="68"/>
      <c r="F139" s="69">
        <f t="shared" si="17"/>
        <v>0.15013686556665737</v>
      </c>
      <c r="G139" s="69"/>
      <c r="H139" s="69"/>
      <c r="I139" s="69">
        <f t="shared" si="18"/>
        <v>0.76214108472173003</v>
      </c>
      <c r="J139" s="69"/>
      <c r="K139" s="69"/>
      <c r="L139" s="69">
        <f t="shared" si="19"/>
        <v>0.71331103678929764</v>
      </c>
      <c r="M139" s="69"/>
      <c r="N139" s="43"/>
      <c r="O139" s="43"/>
      <c r="P139" s="43"/>
      <c r="Q139" s="43"/>
      <c r="R139" s="43"/>
      <c r="S139" s="43"/>
      <c r="T139" s="43"/>
      <c r="U139" s="43"/>
    </row>
    <row r="140" spans="1:21" ht="15" x14ac:dyDescent="0.2">
      <c r="A140" s="68">
        <v>7</v>
      </c>
      <c r="B140" s="68"/>
      <c r="C140" s="68">
        <f t="shared" si="16"/>
        <v>0.21772901847992698</v>
      </c>
      <c r="D140" s="68"/>
      <c r="E140" s="68"/>
      <c r="F140" s="69">
        <f t="shared" si="17"/>
        <v>0.15255842791450666</v>
      </c>
      <c r="G140" s="69"/>
      <c r="H140" s="69"/>
      <c r="I140" s="69">
        <f t="shared" si="18"/>
        <v>0.70770243581303482</v>
      </c>
      <c r="J140" s="69"/>
      <c r="K140" s="69"/>
      <c r="L140" s="69">
        <f t="shared" si="19"/>
        <v>0.66236024844720487</v>
      </c>
      <c r="M140" s="69"/>
      <c r="N140" s="43"/>
      <c r="O140" s="43"/>
      <c r="P140" s="43"/>
      <c r="Q140" s="43"/>
      <c r="R140" s="43"/>
      <c r="S140" s="43"/>
      <c r="T140" s="43"/>
      <c r="U140" s="43"/>
    </row>
    <row r="141" spans="1:21" ht="15" x14ac:dyDescent="0.2">
      <c r="A141" s="68">
        <v>8</v>
      </c>
      <c r="B141" s="68"/>
      <c r="C141" s="68">
        <f t="shared" si="16"/>
        <v>0.22129834665172907</v>
      </c>
      <c r="D141" s="68"/>
      <c r="E141" s="68"/>
      <c r="F141" s="69">
        <f t="shared" si="17"/>
        <v>0.15505938574917069</v>
      </c>
      <c r="G141" s="69"/>
      <c r="H141" s="69"/>
      <c r="I141" s="69">
        <f t="shared" si="18"/>
        <v>0.6605222734254993</v>
      </c>
      <c r="J141" s="69"/>
      <c r="K141" s="69"/>
      <c r="L141" s="69">
        <f t="shared" si="19"/>
        <v>0.61820289855072463</v>
      </c>
      <c r="M141" s="69"/>
      <c r="N141" s="43"/>
      <c r="O141" s="43"/>
      <c r="P141" s="43"/>
      <c r="Q141" s="43"/>
      <c r="R141" s="43"/>
      <c r="S141" s="43"/>
      <c r="T141" s="43"/>
      <c r="U141" s="43"/>
    </row>
    <row r="142" spans="1:21" ht="15" x14ac:dyDescent="0.2">
      <c r="A142" s="68">
        <v>9</v>
      </c>
      <c r="B142" s="68"/>
      <c r="C142" s="68">
        <f t="shared" si="16"/>
        <v>0.22498665242925786</v>
      </c>
      <c r="D142" s="68"/>
      <c r="E142" s="68"/>
      <c r="F142" s="69">
        <f t="shared" si="17"/>
        <v>0.15764370884499021</v>
      </c>
      <c r="G142" s="69"/>
      <c r="H142" s="69"/>
      <c r="I142" s="69">
        <f t="shared" si="18"/>
        <v>0.61923963133640547</v>
      </c>
      <c r="J142" s="69"/>
      <c r="K142" s="69"/>
      <c r="L142" s="69">
        <f t="shared" si="19"/>
        <v>0.57956521739130429</v>
      </c>
      <c r="M142" s="69"/>
      <c r="N142" s="43"/>
      <c r="O142" s="43"/>
      <c r="P142" s="43"/>
      <c r="Q142" s="43"/>
      <c r="R142" s="43"/>
      <c r="S142" s="43"/>
      <c r="T142" s="43"/>
      <c r="U142" s="43"/>
    </row>
    <row r="143" spans="1:21" ht="15" x14ac:dyDescent="0.2">
      <c r="A143" s="68">
        <v>10</v>
      </c>
      <c r="B143" s="68"/>
      <c r="C143" s="68">
        <f t="shared" si="16"/>
        <v>0.22879998552127923</v>
      </c>
      <c r="D143" s="68"/>
      <c r="E143" s="68"/>
      <c r="F143" s="69">
        <f t="shared" si="17"/>
        <v>0.16031563611354938</v>
      </c>
      <c r="G143" s="69"/>
      <c r="H143" s="69"/>
      <c r="I143" s="69">
        <f t="shared" si="18"/>
        <v>0.5828137706695582</v>
      </c>
      <c r="J143" s="69"/>
      <c r="K143" s="69"/>
      <c r="L143" s="69">
        <f t="shared" si="19"/>
        <v>0.54547314578005113</v>
      </c>
      <c r="M143" s="69"/>
      <c r="N143" s="43"/>
      <c r="O143" s="43"/>
      <c r="P143" s="43"/>
      <c r="Q143" s="43"/>
      <c r="R143" s="43"/>
      <c r="S143" s="43"/>
      <c r="T143" s="43"/>
      <c r="U143" s="43"/>
    </row>
    <row r="144" spans="1:21" ht="15" x14ac:dyDescent="0.2">
      <c r="A144" s="68">
        <v>11</v>
      </c>
      <c r="B144" s="68"/>
      <c r="C144" s="68">
        <f t="shared" si="16"/>
        <v>0.23274481285785298</v>
      </c>
      <c r="D144" s="68"/>
      <c r="E144" s="68"/>
      <c r="F144" s="69">
        <f t="shared" si="17"/>
        <v>0.16307969880516229</v>
      </c>
      <c r="G144" s="69"/>
      <c r="H144" s="69"/>
      <c r="I144" s="69">
        <f t="shared" si="18"/>
        <v>0.55043522785458265</v>
      </c>
      <c r="J144" s="69"/>
      <c r="K144" s="69"/>
      <c r="L144" s="69">
        <f t="shared" si="19"/>
        <v>0.51516908212560375</v>
      </c>
      <c r="M144" s="69"/>
      <c r="N144" s="43"/>
      <c r="O144" s="43"/>
      <c r="P144" s="43"/>
      <c r="Q144" s="43"/>
      <c r="R144" s="43"/>
      <c r="S144" s="43"/>
      <c r="T144" s="43"/>
      <c r="U144" s="43"/>
    </row>
    <row r="145" spans="1:21" ht="15" x14ac:dyDescent="0.2">
      <c r="A145" s="68">
        <v>12</v>
      </c>
      <c r="B145" s="68"/>
      <c r="C145" s="68">
        <f t="shared" si="16"/>
        <v>0.23682805518869249</v>
      </c>
      <c r="D145" s="68"/>
      <c r="E145" s="68"/>
      <c r="F145" s="69">
        <f t="shared" si="17"/>
        <v>0.16594074615262128</v>
      </c>
      <c r="G145" s="69"/>
      <c r="H145" s="69"/>
      <c r="I145" s="69">
        <f t="shared" si="18"/>
        <v>0.52146495270434146</v>
      </c>
      <c r="J145" s="69"/>
      <c r="K145" s="69"/>
      <c r="L145" s="69">
        <f t="shared" si="19"/>
        <v>0.48805491990846678</v>
      </c>
      <c r="M145" s="69"/>
      <c r="N145" s="43"/>
      <c r="O145" s="43"/>
      <c r="P145" s="43"/>
      <c r="Q145" s="43"/>
      <c r="R145" s="43"/>
      <c r="S145" s="43"/>
      <c r="T145" s="43"/>
      <c r="U145" s="43"/>
    </row>
    <row r="146" spans="1:21" ht="15" x14ac:dyDescent="0.2">
      <c r="A146" s="68">
        <v>13</v>
      </c>
      <c r="B146" s="68"/>
      <c r="C146" s="68">
        <f t="shared" si="16"/>
        <v>0.24105712760277628</v>
      </c>
      <c r="D146" s="68"/>
      <c r="E146" s="68"/>
      <c r="F146" s="69">
        <f t="shared" si="17"/>
        <v>0.1689039737624895</v>
      </c>
      <c r="G146" s="69"/>
      <c r="H146" s="69"/>
      <c r="I146" s="69">
        <f t="shared" si="18"/>
        <v>0.49539170506912439</v>
      </c>
      <c r="J146" s="69"/>
      <c r="K146" s="69"/>
      <c r="L146" s="69">
        <f t="shared" si="19"/>
        <v>0.46365217391304347</v>
      </c>
      <c r="M146" s="69"/>
      <c r="N146" s="43"/>
      <c r="O146" s="43"/>
      <c r="P146" s="43"/>
      <c r="Q146" s="43"/>
      <c r="R146" s="43"/>
      <c r="S146" s="43"/>
      <c r="T146" s="43"/>
      <c r="U146" s="43"/>
    </row>
    <row r="147" spans="1:21" ht="15" x14ac:dyDescent="0.2">
      <c r="A147" s="68">
        <v>14</v>
      </c>
      <c r="B147" s="68"/>
      <c r="C147" s="68">
        <f t="shared" si="16"/>
        <v>0.24543998446828127</v>
      </c>
      <c r="D147" s="68"/>
      <c r="E147" s="68"/>
      <c r="F147" s="69">
        <f t="shared" si="17"/>
        <v>0.17197495510362568</v>
      </c>
      <c r="G147" s="69"/>
      <c r="H147" s="69"/>
      <c r="I147" s="69">
        <f t="shared" si="18"/>
        <v>0.47180162387535662</v>
      </c>
      <c r="J147" s="69"/>
      <c r="K147" s="69"/>
      <c r="L147" s="69">
        <f t="shared" si="19"/>
        <v>0.4415734989648033</v>
      </c>
      <c r="M147" s="69"/>
      <c r="N147" s="43"/>
      <c r="O147" s="43"/>
      <c r="P147" s="43"/>
      <c r="Q147" s="43"/>
      <c r="R147" s="43"/>
      <c r="S147" s="43"/>
      <c r="T147" s="43"/>
      <c r="U147" s="43"/>
    </row>
    <row r="148" spans="1:21" ht="15" x14ac:dyDescent="0.2">
      <c r="A148" s="68">
        <v>15</v>
      </c>
      <c r="B148" s="68"/>
      <c r="C148" s="68">
        <f t="shared" si="16"/>
        <v>0.24998516936584209</v>
      </c>
      <c r="D148" s="68"/>
      <c r="E148" s="68"/>
      <c r="F148" s="69">
        <f t="shared" si="17"/>
        <v>0.17515967649443356</v>
      </c>
      <c r="G148" s="69"/>
      <c r="H148" s="69"/>
      <c r="I148" s="69">
        <f t="shared" si="18"/>
        <v>0.45035609551738581</v>
      </c>
      <c r="J148" s="69"/>
      <c r="K148" s="69"/>
      <c r="L148" s="69">
        <f t="shared" si="19"/>
        <v>0.42150197628458497</v>
      </c>
      <c r="M148" s="69"/>
      <c r="N148" s="43"/>
      <c r="O148" s="43"/>
      <c r="P148" s="43"/>
      <c r="Q148" s="43"/>
      <c r="R148" s="43"/>
      <c r="S148" s="43"/>
      <c r="T148" s="43"/>
      <c r="U148" s="43"/>
    </row>
    <row r="149" spans="1:21" ht="15" x14ac:dyDescent="0.2">
      <c r="A149" s="68">
        <v>16</v>
      </c>
      <c r="B149" s="68"/>
      <c r="C149" s="68">
        <f t="shared" si="16"/>
        <v>0.25470187067463157</v>
      </c>
      <c r="D149" s="68"/>
      <c r="E149" s="68"/>
      <c r="F149" s="69">
        <f t="shared" si="17"/>
        <v>0.1784645760509323</v>
      </c>
      <c r="G149" s="69"/>
      <c r="H149" s="69"/>
      <c r="I149" s="69">
        <f t="shared" si="18"/>
        <v>0.43077539571228218</v>
      </c>
      <c r="J149" s="69"/>
      <c r="K149" s="69"/>
      <c r="L149" s="69">
        <f t="shared" si="19"/>
        <v>0.40317580340264653</v>
      </c>
      <c r="M149" s="69"/>
      <c r="N149" s="43"/>
      <c r="O149" s="43"/>
      <c r="P149" s="43"/>
      <c r="Q149" s="43"/>
      <c r="R149" s="43"/>
      <c r="S149" s="43"/>
      <c r="T149" s="43"/>
      <c r="U149" s="43"/>
    </row>
    <row r="150" spans="1:21" ht="15" x14ac:dyDescent="0.2">
      <c r="A150" s="68">
        <v>17</v>
      </c>
      <c r="B150" s="68"/>
      <c r="C150" s="68">
        <f t="shared" si="16"/>
        <v>0.25959998357222064</v>
      </c>
      <c r="D150" s="68"/>
      <c r="E150" s="68"/>
      <c r="F150" s="69">
        <f t="shared" si="17"/>
        <v>0.18189658712883489</v>
      </c>
      <c r="G150" s="69"/>
      <c r="H150" s="69"/>
      <c r="I150" s="69">
        <f t="shared" si="18"/>
        <v>0.41282642089093702</v>
      </c>
      <c r="J150" s="69"/>
      <c r="K150" s="69"/>
      <c r="L150" s="69">
        <f t="shared" si="19"/>
        <v>0.38637681159420295</v>
      </c>
      <c r="M150" s="69"/>
      <c r="N150" s="43"/>
      <c r="O150" s="43"/>
      <c r="P150" s="43"/>
      <c r="Q150" s="43"/>
      <c r="R150" s="43"/>
      <c r="S150" s="43"/>
      <c r="T150" s="43"/>
      <c r="U150" s="43"/>
    </row>
    <row r="151" spans="1:21" ht="15" x14ac:dyDescent="0.2">
      <c r="A151" s="68">
        <v>18</v>
      </c>
      <c r="B151" s="68"/>
      <c r="C151" s="68">
        <f t="shared" si="16"/>
        <v>0.26469017932853861</v>
      </c>
      <c r="D151" s="68"/>
      <c r="E151" s="68"/>
      <c r="F151" s="69">
        <f t="shared" si="17"/>
        <v>0.18546318687645905</v>
      </c>
      <c r="G151" s="69"/>
      <c r="H151" s="69"/>
      <c r="I151" s="69">
        <f t="shared" si="18"/>
        <v>0.39631336405529954</v>
      </c>
      <c r="J151" s="69"/>
      <c r="K151" s="69"/>
      <c r="L151" s="69">
        <f t="shared" si="19"/>
        <v>0.3709217391304348</v>
      </c>
      <c r="M151" s="69"/>
      <c r="N151" s="43"/>
      <c r="O151" s="43"/>
      <c r="P151" s="43"/>
      <c r="Q151" s="43"/>
      <c r="R151" s="43"/>
      <c r="S151" s="43"/>
      <c r="T151" s="43"/>
      <c r="U151" s="43"/>
    </row>
    <row r="152" spans="1:21" ht="15" x14ac:dyDescent="0.2">
      <c r="A152" s="68">
        <v>19</v>
      </c>
      <c r="B152" s="68"/>
      <c r="C152" s="68">
        <f t="shared" si="16"/>
        <v>0.26998398291510944</v>
      </c>
      <c r="D152" s="68"/>
      <c r="E152" s="68"/>
      <c r="F152" s="69">
        <f t="shared" si="17"/>
        <v>0.18917245061398824</v>
      </c>
      <c r="G152" s="69"/>
      <c r="H152" s="69"/>
      <c r="I152" s="69">
        <f t="shared" si="18"/>
        <v>0.38107054236086502</v>
      </c>
      <c r="J152" s="69"/>
      <c r="K152" s="69"/>
      <c r="L152" s="69">
        <f t="shared" si="19"/>
        <v>0.35665551839464882</v>
      </c>
      <c r="M152" s="69"/>
      <c r="N152" s="43"/>
      <c r="O152" s="43"/>
      <c r="P152" s="43"/>
      <c r="Q152" s="43"/>
      <c r="R152" s="43"/>
      <c r="S152" s="43"/>
      <c r="T152" s="43"/>
      <c r="U152" s="43"/>
    </row>
    <row r="153" spans="1:21" ht="15" x14ac:dyDescent="0.2">
      <c r="A153" s="68">
        <v>20</v>
      </c>
      <c r="B153" s="68"/>
      <c r="C153" s="68">
        <f t="shared" si="16"/>
        <v>0.27549386011745858</v>
      </c>
      <c r="D153" s="68"/>
      <c r="E153" s="68"/>
      <c r="F153" s="69">
        <f t="shared" si="17"/>
        <v>0.19303311287141658</v>
      </c>
      <c r="G153" s="69"/>
      <c r="H153" s="69"/>
      <c r="I153" s="69">
        <f t="shared" si="18"/>
        <v>0.36695681856972179</v>
      </c>
      <c r="J153" s="69"/>
      <c r="K153" s="69"/>
      <c r="L153" s="69">
        <f t="shared" si="19"/>
        <v>0.34344605475040257</v>
      </c>
      <c r="M153" s="69"/>
      <c r="N153" s="43"/>
      <c r="O153" s="43"/>
      <c r="P153" s="43"/>
      <c r="Q153" s="43"/>
      <c r="R153" s="43"/>
      <c r="S153" s="43"/>
      <c r="T153" s="43"/>
      <c r="U153" s="43"/>
    </row>
    <row r="154" spans="1:21" ht="15" x14ac:dyDescent="0.2">
      <c r="A154" s="68">
        <v>21</v>
      </c>
      <c r="B154" s="68"/>
      <c r="C154" s="68">
        <f t="shared" si="16"/>
        <v>0.28123331553657238</v>
      </c>
      <c r="D154" s="68"/>
      <c r="E154" s="68"/>
      <c r="F154" s="69">
        <f t="shared" si="17"/>
        <v>0.19705463605623777</v>
      </c>
      <c r="G154" s="69"/>
      <c r="H154" s="69"/>
      <c r="I154" s="69">
        <f t="shared" si="18"/>
        <v>0.35385121790651741</v>
      </c>
      <c r="J154" s="69"/>
      <c r="K154" s="69"/>
      <c r="L154" s="69">
        <f t="shared" si="19"/>
        <v>0.33118012422360243</v>
      </c>
      <c r="M154" s="69"/>
      <c r="N154" s="43"/>
      <c r="O154" s="43"/>
      <c r="P154" s="43"/>
      <c r="Q154" s="43"/>
      <c r="R154" s="43"/>
      <c r="S154" s="43"/>
      <c r="T154" s="43"/>
      <c r="U154" s="43"/>
    </row>
    <row r="155" spans="1:21" ht="15" x14ac:dyDescent="0.2">
      <c r="A155" s="68">
        <v>22</v>
      </c>
      <c r="B155" s="68"/>
      <c r="C155" s="68">
        <f t="shared" si="16"/>
        <v>0.28721700310118026</v>
      </c>
      <c r="D155" s="68"/>
      <c r="E155" s="68"/>
      <c r="F155" s="69">
        <f t="shared" si="17"/>
        <v>0.20124728788722154</v>
      </c>
      <c r="G155" s="69"/>
      <c r="H155" s="69"/>
      <c r="I155" s="69">
        <f t="shared" si="18"/>
        <v>0.34164945177180994</v>
      </c>
      <c r="J155" s="69"/>
      <c r="K155" s="69"/>
      <c r="L155" s="69">
        <f t="shared" si="19"/>
        <v>0.31976011994003001</v>
      </c>
      <c r="M155" s="69"/>
      <c r="N155" s="43"/>
      <c r="O155" s="43"/>
      <c r="P155" s="43"/>
      <c r="Q155" s="43"/>
      <c r="R155" s="43"/>
      <c r="S155" s="43"/>
      <c r="T155" s="43"/>
      <c r="U155" s="43"/>
    </row>
    <row r="156" spans="1:21" ht="15" x14ac:dyDescent="0.2">
      <c r="A156" s="68">
        <v>23</v>
      </c>
      <c r="B156" s="68"/>
      <c r="C156" s="68">
        <f t="shared" si="16"/>
        <v>0.29346085099468422</v>
      </c>
      <c r="D156" s="68"/>
      <c r="E156" s="68"/>
      <c r="F156" s="69">
        <f t="shared" si="17"/>
        <v>0.20562222892824811</v>
      </c>
      <c r="G156" s="69"/>
      <c r="H156" s="69"/>
      <c r="I156" s="69">
        <f t="shared" si="18"/>
        <v>0.33026113671274965</v>
      </c>
      <c r="J156" s="69"/>
      <c r="K156" s="69"/>
      <c r="L156" s="69">
        <f t="shared" si="19"/>
        <v>0.30910144927536232</v>
      </c>
      <c r="M156" s="69"/>
      <c r="N156" s="43"/>
      <c r="O156" s="43"/>
      <c r="P156" s="43"/>
      <c r="Q156" s="43"/>
      <c r="R156" s="43"/>
      <c r="S156" s="43"/>
      <c r="T156" s="43"/>
      <c r="U156" s="43"/>
    </row>
    <row r="157" spans="1:21" ht="15" x14ac:dyDescent="0.2">
      <c r="A157" s="68">
        <v>24</v>
      </c>
      <c r="B157" s="68"/>
      <c r="C157" s="68">
        <f t="shared" si="16"/>
        <v>0.29998220323901048</v>
      </c>
      <c r="D157" s="68"/>
      <c r="E157" s="68"/>
      <c r="F157" s="69">
        <f t="shared" si="17"/>
        <v>0.21019161179332027</v>
      </c>
      <c r="G157" s="69"/>
      <c r="H157" s="69"/>
      <c r="I157" s="69">
        <f t="shared" si="18"/>
        <v>0.31960755165749966</v>
      </c>
      <c r="J157" s="69"/>
      <c r="K157" s="69"/>
      <c r="L157" s="69">
        <f t="shared" si="19"/>
        <v>0.29913043478260876</v>
      </c>
      <c r="M157" s="69"/>
      <c r="N157" s="43"/>
      <c r="O157" s="43"/>
      <c r="P157" s="43"/>
      <c r="Q157" s="43"/>
      <c r="R157" s="43"/>
      <c r="S157" s="43"/>
      <c r="T157" s="43"/>
      <c r="U157" s="43"/>
    </row>
    <row r="158" spans="1:21" ht="15" x14ac:dyDescent="0.2">
      <c r="A158" s="108">
        <v>25</v>
      </c>
      <c r="B158" s="108"/>
      <c r="C158" s="108">
        <f t="shared" si="16"/>
        <v>0.30679998058535163</v>
      </c>
      <c r="D158" s="108"/>
      <c r="E158" s="108"/>
      <c r="F158" s="111">
        <f t="shared" si="17"/>
        <v>0.2149686938795321</v>
      </c>
      <c r="G158" s="111"/>
      <c r="H158" s="111"/>
      <c r="I158" s="111">
        <f t="shared" si="18"/>
        <v>0.30961981566820274</v>
      </c>
      <c r="J158" s="111"/>
      <c r="K158" s="111"/>
      <c r="L158" s="111">
        <f t="shared" si="19"/>
        <v>0.28978260869565214</v>
      </c>
      <c r="M158" s="111"/>
      <c r="N158" s="43"/>
      <c r="O158" s="43"/>
      <c r="P158" s="43"/>
      <c r="Q158" s="43"/>
      <c r="R158" s="43"/>
      <c r="S158" s="43"/>
      <c r="T158" s="43"/>
      <c r="U158" s="43"/>
    </row>
    <row r="159" spans="1:21" ht="15" x14ac:dyDescent="0.2">
      <c r="A159" s="68">
        <v>26</v>
      </c>
      <c r="B159" s="68"/>
      <c r="C159" s="68">
        <f t="shared" si="16"/>
        <v>0.31393486385477842</v>
      </c>
      <c r="D159" s="68"/>
      <c r="E159" s="68"/>
      <c r="F159" s="69">
        <f t="shared" si="17"/>
        <v>0.21996796583021891</v>
      </c>
      <c r="G159" s="69"/>
      <c r="H159" s="69"/>
      <c r="I159" s="69">
        <f t="shared" si="18"/>
        <v>0.30023739701159052</v>
      </c>
      <c r="J159" s="69"/>
      <c r="K159" s="69"/>
      <c r="L159" s="69">
        <f t="shared" si="19"/>
        <v>0.28100131752305663</v>
      </c>
      <c r="M159" s="69"/>
      <c r="N159" s="43"/>
      <c r="O159" s="43"/>
      <c r="P159" s="43"/>
      <c r="Q159" s="43"/>
      <c r="R159" s="43"/>
      <c r="S159" s="43"/>
      <c r="T159" s="43"/>
      <c r="U159" s="43"/>
    </row>
    <row r="160" spans="1:21" ht="15" x14ac:dyDescent="0.2">
      <c r="A160" s="68">
        <v>27</v>
      </c>
      <c r="B160" s="68"/>
      <c r="C160" s="68">
        <f t="shared" si="16"/>
        <v>0.3214095034703684</v>
      </c>
      <c r="D160" s="68"/>
      <c r="E160" s="68"/>
      <c r="F160" s="69">
        <f t="shared" si="17"/>
        <v>0.22520529834998604</v>
      </c>
      <c r="G160" s="69"/>
      <c r="H160" s="69"/>
      <c r="I160" s="69">
        <f t="shared" si="18"/>
        <v>0.2914068853347791</v>
      </c>
      <c r="J160" s="69"/>
      <c r="K160" s="69"/>
      <c r="L160" s="69">
        <f t="shared" si="19"/>
        <v>0.27273657289002556</v>
      </c>
      <c r="M160" s="69"/>
      <c r="N160" s="43"/>
      <c r="O160" s="43"/>
      <c r="P160" s="43"/>
      <c r="Q160" s="43"/>
      <c r="R160" s="43"/>
      <c r="S160" s="43"/>
      <c r="T160" s="43"/>
      <c r="U160" s="43"/>
    </row>
    <row r="161" spans="1:21" ht="15" x14ac:dyDescent="0.2">
      <c r="A161" s="68">
        <v>28</v>
      </c>
      <c r="B161" s="68"/>
      <c r="C161" s="68">
        <f t="shared" si="16"/>
        <v>0.3292487596525725</v>
      </c>
      <c r="D161" s="68"/>
      <c r="E161" s="68"/>
      <c r="F161" s="69">
        <f t="shared" si="17"/>
        <v>0.23069811050486372</v>
      </c>
      <c r="G161" s="69"/>
      <c r="H161" s="69"/>
      <c r="I161" s="69">
        <f t="shared" si="18"/>
        <v>0.28308097432521395</v>
      </c>
      <c r="J161" s="69"/>
      <c r="K161" s="69"/>
      <c r="L161" s="69">
        <f t="shared" si="19"/>
        <v>0.26494409937888197</v>
      </c>
      <c r="M161" s="69"/>
      <c r="N161" s="43"/>
      <c r="O161" s="43"/>
      <c r="P161" s="43"/>
      <c r="Q161" s="43"/>
      <c r="R161" s="43"/>
      <c r="S161" s="43"/>
      <c r="T161" s="43"/>
      <c r="U161" s="43"/>
    </row>
    <row r="162" spans="1:21" ht="15" x14ac:dyDescent="0.2">
      <c r="A162" s="68">
        <v>29</v>
      </c>
      <c r="B162" s="68"/>
      <c r="C162" s="68">
        <f t="shared" si="16"/>
        <v>0.33747997864388685</v>
      </c>
      <c r="D162" s="68"/>
      <c r="E162" s="68"/>
      <c r="F162" s="69">
        <f t="shared" si="17"/>
        <v>0.23646556326748533</v>
      </c>
      <c r="G162" s="69"/>
      <c r="H162" s="69"/>
      <c r="I162" s="69">
        <f t="shared" si="18"/>
        <v>0.27521761392729133</v>
      </c>
      <c r="J162" s="69"/>
      <c r="K162" s="69"/>
      <c r="L162" s="69">
        <f t="shared" si="19"/>
        <v>0.25758454106280188</v>
      </c>
      <c r="M162" s="69"/>
      <c r="N162" s="43"/>
      <c r="O162" s="43"/>
      <c r="P162" s="43"/>
      <c r="Q162" s="43"/>
      <c r="R162" s="43"/>
      <c r="S162" s="43"/>
      <c r="T162" s="43"/>
      <c r="U162" s="43"/>
    </row>
    <row r="163" spans="1:21" ht="15" x14ac:dyDescent="0.2">
      <c r="A163" s="68">
        <v>30</v>
      </c>
      <c r="B163" s="68"/>
      <c r="C163" s="68">
        <f t="shared" si="16"/>
        <v>0.34613331142962755</v>
      </c>
      <c r="D163" s="68"/>
      <c r="E163" s="68"/>
      <c r="F163" s="69">
        <f t="shared" si="17"/>
        <v>0.2425287828384465</v>
      </c>
      <c r="G163" s="69"/>
      <c r="H163" s="69"/>
      <c r="I163" s="69">
        <f t="shared" si="18"/>
        <v>0.26777930003736455</v>
      </c>
      <c r="J163" s="69"/>
      <c r="K163" s="69"/>
      <c r="L163" s="69">
        <f t="shared" si="19"/>
        <v>0.25062279670975324</v>
      </c>
      <c r="M163" s="69"/>
      <c r="N163" s="43"/>
      <c r="O163" s="43"/>
      <c r="P163" s="43"/>
      <c r="Q163" s="43"/>
      <c r="R163" s="43"/>
      <c r="S163" s="43"/>
      <c r="T163" s="43"/>
      <c r="U163" s="43"/>
    </row>
    <row r="164" spans="1:21" ht="15" x14ac:dyDescent="0.2">
      <c r="A164" s="90">
        <v>31</v>
      </c>
      <c r="B164" s="90"/>
      <c r="C164" s="90">
        <f t="shared" si="16"/>
        <v>0.35524208278303876</v>
      </c>
      <c r="D164" s="90"/>
      <c r="E164" s="90"/>
      <c r="F164" s="69">
        <f t="shared" si="17"/>
        <v>0.24891111922893192</v>
      </c>
      <c r="G164" s="96"/>
      <c r="H164" s="96"/>
      <c r="I164" s="96">
        <f t="shared" si="18"/>
        <v>0.26073247635217073</v>
      </c>
      <c r="J164" s="96"/>
      <c r="K164" s="96"/>
      <c r="L164" s="96">
        <f t="shared" si="19"/>
        <v>0.24402745995423339</v>
      </c>
      <c r="M164" s="96"/>
      <c r="N164" s="43"/>
      <c r="O164" s="43"/>
      <c r="P164" s="43"/>
      <c r="Q164" s="43"/>
      <c r="R164" s="43"/>
      <c r="S164" s="43"/>
      <c r="T164" s="43"/>
      <c r="U164" s="43"/>
    </row>
    <row r="165" spans="1:21" ht="15" x14ac:dyDescent="0.2">
      <c r="A165" s="68">
        <v>32</v>
      </c>
      <c r="B165" s="68"/>
      <c r="C165" s="68">
        <f t="shared" si="16"/>
        <v>0.36484322015555337</v>
      </c>
      <c r="D165" s="68"/>
      <c r="E165" s="68"/>
      <c r="F165" s="69">
        <f t="shared" si="17"/>
        <v>0.25563844677565983</v>
      </c>
      <c r="G165" s="69"/>
      <c r="H165" s="69"/>
      <c r="I165" s="69">
        <f t="shared" si="18"/>
        <v>0.25404702824057662</v>
      </c>
      <c r="J165" s="69"/>
      <c r="K165" s="69"/>
      <c r="L165" s="69">
        <f t="shared" si="19"/>
        <v>0.23777034559643256</v>
      </c>
      <c r="M165" s="69"/>
      <c r="N165" s="43"/>
      <c r="O165" s="43"/>
      <c r="P165" s="43"/>
      <c r="Q165" s="43"/>
      <c r="R165" s="43"/>
      <c r="S165" s="43"/>
      <c r="T165" s="43"/>
      <c r="U165" s="43"/>
    </row>
    <row r="166" spans="1:21" ht="15" x14ac:dyDescent="0.2">
      <c r="A166" s="68">
        <v>33</v>
      </c>
      <c r="B166" s="68"/>
      <c r="C166" s="68">
        <f t="shared" si="16"/>
        <v>0.37497775404876316</v>
      </c>
      <c r="D166" s="68"/>
      <c r="E166" s="68"/>
      <c r="F166" s="69">
        <f t="shared" si="17"/>
        <v>0.26273951474165036</v>
      </c>
      <c r="G166" s="69"/>
      <c r="H166" s="69"/>
      <c r="I166" s="69">
        <f t="shared" si="18"/>
        <v>0.24769585253456219</v>
      </c>
      <c r="J166" s="69"/>
      <c r="K166" s="69"/>
      <c r="L166" s="69">
        <f t="shared" si="19"/>
        <v>0.23182608695652174</v>
      </c>
      <c r="M166" s="69"/>
      <c r="N166" s="43"/>
      <c r="O166" s="43"/>
      <c r="P166" s="43"/>
      <c r="Q166" s="43"/>
      <c r="R166" s="43"/>
      <c r="S166" s="43"/>
      <c r="T166" s="43"/>
      <c r="U166" s="43"/>
    </row>
    <row r="167" spans="1:21" ht="15" x14ac:dyDescent="0.2">
      <c r="A167" s="90">
        <v>34</v>
      </c>
      <c r="B167" s="90"/>
      <c r="C167" s="90">
        <f t="shared" si="16"/>
        <v>0.38569140416444203</v>
      </c>
      <c r="D167" s="90"/>
      <c r="E167" s="90"/>
      <c r="F167" s="96">
        <f t="shared" si="17"/>
        <v>0.2702463580199832</v>
      </c>
      <c r="G167" s="96"/>
      <c r="H167" s="96"/>
      <c r="I167" s="96">
        <f t="shared" si="18"/>
        <v>0.24165449027762168</v>
      </c>
      <c r="J167" s="96"/>
      <c r="K167" s="96"/>
      <c r="L167" s="96">
        <f t="shared" si="19"/>
        <v>0.22617179215270414</v>
      </c>
      <c r="M167" s="96"/>
      <c r="N167" s="43"/>
      <c r="O167" s="43"/>
      <c r="P167" s="43"/>
      <c r="Q167" s="43"/>
      <c r="R167" s="43"/>
      <c r="S167" s="43"/>
      <c r="T167" s="43"/>
      <c r="U167" s="43"/>
    </row>
    <row r="168" spans="1:21" ht="15" x14ac:dyDescent="0.2">
      <c r="A168" s="68">
        <v>35</v>
      </c>
      <c r="B168" s="68"/>
      <c r="C168" s="68">
        <f t="shared" si="16"/>
        <v>0.397035268992808</v>
      </c>
      <c r="D168" s="68"/>
      <c r="E168" s="68"/>
      <c r="F168" s="69">
        <f t="shared" si="17"/>
        <v>0.27819478031468858</v>
      </c>
      <c r="G168" s="69"/>
      <c r="H168" s="69"/>
      <c r="I168" s="69">
        <f t="shared" si="18"/>
        <v>0.23590081193767831</v>
      </c>
      <c r="J168" s="69"/>
      <c r="K168" s="69"/>
      <c r="L168" s="69">
        <f t="shared" si="19"/>
        <v>0.22078674948240165</v>
      </c>
      <c r="M168" s="69"/>
      <c r="N168" s="43"/>
      <c r="O168" s="43"/>
      <c r="P168" s="43"/>
      <c r="Q168" s="43"/>
      <c r="R168" s="43"/>
      <c r="S168" s="43"/>
      <c r="T168" s="43"/>
      <c r="U168" s="43"/>
    </row>
    <row r="169" spans="1:21" ht="15" x14ac:dyDescent="0.2">
      <c r="A169" s="68">
        <v>36</v>
      </c>
      <c r="B169" s="68"/>
      <c r="C169" s="68">
        <f t="shared" si="16"/>
        <v>0.40906664078046884</v>
      </c>
      <c r="D169" s="68"/>
      <c r="E169" s="68"/>
      <c r="F169" s="69">
        <f t="shared" si="17"/>
        <v>0.28662492517270943</v>
      </c>
      <c r="G169" s="69"/>
      <c r="H169" s="69"/>
      <c r="I169" s="69">
        <f t="shared" si="18"/>
        <v>0.2304147465437788</v>
      </c>
      <c r="J169" s="69"/>
      <c r="K169" s="69"/>
      <c r="L169" s="69">
        <f t="shared" si="19"/>
        <v>0.21565217391304348</v>
      </c>
      <c r="M169" s="69"/>
      <c r="N169" s="43"/>
      <c r="O169" s="43"/>
      <c r="P169" s="43"/>
      <c r="Q169" s="43"/>
      <c r="R169" s="43"/>
      <c r="S169" s="43"/>
      <c r="T169" s="43"/>
      <c r="U169" s="43"/>
    </row>
    <row r="170" spans="1:21" ht="15" x14ac:dyDescent="0.2">
      <c r="A170" s="68">
        <v>37</v>
      </c>
      <c r="B170" s="68"/>
      <c r="C170" s="68">
        <f t="shared" si="16"/>
        <v>0.42184997330485852</v>
      </c>
      <c r="D170" s="68"/>
      <c r="E170" s="68"/>
      <c r="F170" s="69">
        <f t="shared" si="17"/>
        <v>0.29558195408435661</v>
      </c>
      <c r="G170" s="69"/>
      <c r="H170" s="69"/>
      <c r="I170" s="69">
        <f t="shared" si="18"/>
        <v>0.22517804775869291</v>
      </c>
      <c r="J170" s="69"/>
      <c r="K170" s="69"/>
      <c r="L170" s="69">
        <f t="shared" si="19"/>
        <v>0.21075098814229248</v>
      </c>
      <c r="M170" s="69"/>
      <c r="N170" s="43"/>
      <c r="O170" s="43"/>
      <c r="P170" s="43"/>
      <c r="Q170" s="43"/>
      <c r="R170" s="43"/>
      <c r="S170" s="43"/>
      <c r="T170" s="43"/>
      <c r="U170" s="43"/>
    </row>
    <row r="171" spans="1:21" ht="15" x14ac:dyDescent="0.2">
      <c r="A171" s="68">
        <v>38</v>
      </c>
      <c r="B171" s="68"/>
      <c r="C171" s="68">
        <f t="shared" si="16"/>
        <v>0.43545803695985397</v>
      </c>
      <c r="D171" s="68"/>
      <c r="E171" s="68"/>
      <c r="F171" s="69">
        <f t="shared" si="17"/>
        <v>0.30511685582901332</v>
      </c>
      <c r="G171" s="69"/>
      <c r="H171" s="69"/>
      <c r="I171" s="69">
        <f t="shared" si="18"/>
        <v>0.22017409114183306</v>
      </c>
      <c r="J171" s="69"/>
      <c r="K171" s="69"/>
      <c r="L171" s="69">
        <f t="shared" si="19"/>
        <v>0.20606763285024152</v>
      </c>
      <c r="M171" s="69"/>
      <c r="N171" s="43"/>
      <c r="O171" s="43"/>
      <c r="P171" s="43"/>
      <c r="Q171" s="43"/>
      <c r="R171" s="43"/>
      <c r="S171" s="43"/>
      <c r="T171" s="43"/>
      <c r="U171" s="43"/>
    </row>
    <row r="172" spans="1:21" ht="15" x14ac:dyDescent="0.2">
      <c r="A172" s="68">
        <v>39</v>
      </c>
      <c r="B172" s="68"/>
      <c r="C172" s="68">
        <f t="shared" si="16"/>
        <v>0.44997330485851572</v>
      </c>
      <c r="D172" s="68"/>
      <c r="E172" s="68"/>
      <c r="F172" s="69">
        <f t="shared" si="17"/>
        <v>0.31528741768998042</v>
      </c>
      <c r="G172" s="69"/>
      <c r="H172" s="69"/>
      <c r="I172" s="69">
        <f t="shared" si="18"/>
        <v>0.21538769785614109</v>
      </c>
      <c r="J172" s="69"/>
      <c r="K172" s="69"/>
      <c r="L172" s="69">
        <f t="shared" si="19"/>
        <v>0.20158790170132326</v>
      </c>
      <c r="M172" s="69"/>
      <c r="N172" s="43"/>
      <c r="O172" s="43"/>
      <c r="P172" s="43"/>
      <c r="Q172" s="43"/>
      <c r="R172" s="43"/>
      <c r="S172" s="43"/>
      <c r="T172" s="43"/>
      <c r="U172" s="43"/>
    </row>
    <row r="173" spans="1:21" ht="15" x14ac:dyDescent="0.2">
      <c r="A173" s="68">
        <v>40</v>
      </c>
      <c r="B173" s="68"/>
      <c r="C173" s="68">
        <f t="shared" si="16"/>
        <v>0.46548962571570596</v>
      </c>
      <c r="D173" s="68"/>
      <c r="E173" s="68"/>
      <c r="F173" s="69">
        <f t="shared" si="17"/>
        <v>0.32615939761032459</v>
      </c>
      <c r="G173" s="69"/>
      <c r="H173" s="69"/>
      <c r="I173" s="69">
        <f t="shared" si="18"/>
        <v>0.2108049808804785</v>
      </c>
      <c r="J173" s="69"/>
      <c r="K173" s="69"/>
      <c r="L173" s="69">
        <f t="shared" si="19"/>
        <v>0.19729879740980574</v>
      </c>
      <c r="M173" s="69"/>
      <c r="N173" s="43"/>
      <c r="O173" s="43"/>
      <c r="P173" s="43"/>
      <c r="Q173" s="43"/>
      <c r="R173" s="43"/>
      <c r="S173" s="43"/>
      <c r="T173" s="43"/>
      <c r="U173" s="43"/>
    </row>
    <row r="174" spans="1:21" ht="15" x14ac:dyDescent="0.2">
      <c r="A174" s="68">
        <v>41</v>
      </c>
      <c r="B174" s="68"/>
      <c r="C174" s="68">
        <f t="shared" si="16"/>
        <v>0.48211425520555257</v>
      </c>
      <c r="D174" s="68"/>
      <c r="E174" s="68"/>
      <c r="F174" s="69">
        <f t="shared" si="17"/>
        <v>0.337807947524979</v>
      </c>
      <c r="G174" s="69"/>
      <c r="H174" s="69"/>
      <c r="I174" s="69">
        <f t="shared" si="18"/>
        <v>0.20641321044546851</v>
      </c>
      <c r="J174" s="69"/>
      <c r="K174" s="69"/>
      <c r="L174" s="69">
        <f t="shared" si="19"/>
        <v>0.19318840579710148</v>
      </c>
      <c r="M174" s="69"/>
      <c r="N174" s="43"/>
      <c r="O174" s="43"/>
      <c r="P174" s="43"/>
      <c r="Q174" s="43"/>
      <c r="R174" s="43"/>
      <c r="S174" s="43"/>
      <c r="T174" s="43"/>
      <c r="U174" s="43"/>
    </row>
    <row r="175" spans="1:21" ht="15" x14ac:dyDescent="0.2">
      <c r="A175" s="79" t="s">
        <v>98</v>
      </c>
      <c r="B175" s="56"/>
      <c r="C175" s="80"/>
      <c r="D175" s="81"/>
      <c r="E175" s="81"/>
      <c r="F175" s="83"/>
      <c r="G175" s="83"/>
      <c r="H175" s="83"/>
      <c r="I175" s="83"/>
      <c r="J175" s="83"/>
      <c r="K175" s="83"/>
      <c r="L175" s="83"/>
      <c r="M175" s="84"/>
      <c r="N175" s="43"/>
      <c r="O175" s="43"/>
      <c r="P175" s="43"/>
      <c r="Q175" s="43"/>
      <c r="R175" s="43"/>
      <c r="S175" s="43"/>
      <c r="T175" s="43"/>
      <c r="U175" s="43"/>
    </row>
    <row r="176" spans="1:21" ht="15" x14ac:dyDescent="0.2">
      <c r="A176" s="68">
        <v>1</v>
      </c>
      <c r="B176" s="68"/>
      <c r="C176" s="68">
        <f>(0.5*$S$5*(1-C50)^2)/(1-MIN(1,C134)*C50)</f>
        <v>2.2344580762036625</v>
      </c>
      <c r="D176" s="68"/>
      <c r="E176" s="68"/>
      <c r="F176" s="69">
        <f>(0.5*$S$5*(1-F50)^2)/(1-MIN(1,F134)*F50)</f>
        <v>2.1165022809391618</v>
      </c>
      <c r="G176" s="69"/>
      <c r="H176" s="69"/>
      <c r="I176" s="69">
        <f>(0.5*$S$5*(1-I50)^2)/(1-MIN(1,I134)*I50)</f>
        <v>39.000000000000007</v>
      </c>
      <c r="J176" s="69"/>
      <c r="K176" s="69"/>
      <c r="L176" s="69">
        <f>(0.5*$S$5*(1-L50)^2)/(1-MIN(1,L134)*L50)</f>
        <v>39.000000000000007</v>
      </c>
      <c r="M176" s="69"/>
      <c r="N176" s="43"/>
      <c r="O176" s="43"/>
      <c r="P176" s="43"/>
      <c r="Q176" s="43"/>
      <c r="R176" s="43"/>
      <c r="S176" s="43"/>
      <c r="T176" s="43"/>
      <c r="U176" s="43"/>
    </row>
    <row r="177" spans="1:21" ht="15" x14ac:dyDescent="0.2">
      <c r="A177" s="68">
        <v>2</v>
      </c>
      <c r="B177" s="68"/>
      <c r="C177" s="68">
        <f t="shared" ref="C177:C216" si="20">(0.5*$S$5*(1-C51)^2)/(1-MIN(1,C135)*C51)</f>
        <v>2.489627671325684</v>
      </c>
      <c r="D177" s="68"/>
      <c r="E177" s="68"/>
      <c r="F177" s="69">
        <f>(0.5*$S$5*(1-F51)^2)/(1-MIN(1,F135)*F51)</f>
        <v>2.3582016154908545</v>
      </c>
      <c r="G177" s="69"/>
      <c r="H177" s="69"/>
      <c r="I177" s="69">
        <f t="shared" ref="I177:I215" si="21">(0.5*$S$5*(1-I51)^2)/(1-MIN(1,I135)*I51)</f>
        <v>38.5</v>
      </c>
      <c r="J177" s="69"/>
      <c r="K177" s="69"/>
      <c r="L177" s="69">
        <f t="shared" ref="L177:L216" si="22">(0.5*$S$5*(1-L51)^2)/(1-MIN(1,L135)*L51)</f>
        <v>38.5</v>
      </c>
      <c r="M177" s="69"/>
      <c r="N177" s="43"/>
      <c r="O177" s="43"/>
      <c r="P177" s="43"/>
      <c r="Q177" s="43"/>
      <c r="R177" s="43"/>
      <c r="S177" s="43"/>
      <c r="T177" s="43"/>
      <c r="U177" s="43"/>
    </row>
    <row r="178" spans="1:21" ht="15" x14ac:dyDescent="0.2">
      <c r="A178" s="68">
        <v>3</v>
      </c>
      <c r="B178" s="68"/>
      <c r="C178" s="68">
        <f t="shared" si="20"/>
        <v>2.7585902175353838</v>
      </c>
      <c r="D178" s="68"/>
      <c r="E178" s="68"/>
      <c r="F178" s="69">
        <f t="shared" ref="F178:F216" si="23">(0.5*$S$5*(1-F52)^2)/(1-MIN(1,F136)*F52)</f>
        <v>2.6129657789372351</v>
      </c>
      <c r="G178" s="69"/>
      <c r="H178" s="69"/>
      <c r="I178" s="69">
        <f t="shared" si="21"/>
        <v>37.953972868217058</v>
      </c>
      <c r="J178" s="69"/>
      <c r="K178" s="69"/>
      <c r="L178" s="69">
        <f t="shared" si="22"/>
        <v>37.639965546942292</v>
      </c>
      <c r="M178" s="69"/>
      <c r="N178" s="43"/>
      <c r="O178" s="43"/>
      <c r="P178" s="43"/>
      <c r="Q178" s="43"/>
      <c r="R178" s="43"/>
      <c r="S178" s="43"/>
      <c r="T178" s="43"/>
      <c r="U178" s="43"/>
    </row>
    <row r="179" spans="1:21" ht="15" x14ac:dyDescent="0.2">
      <c r="A179" s="68">
        <v>4</v>
      </c>
      <c r="B179" s="68"/>
      <c r="C179" s="68">
        <f t="shared" si="20"/>
        <v>3.0413457148327612</v>
      </c>
      <c r="D179" s="68"/>
      <c r="E179" s="68"/>
      <c r="F179" s="69">
        <f t="shared" si="23"/>
        <v>2.880794771278302</v>
      </c>
      <c r="G179" s="69"/>
      <c r="H179" s="69"/>
      <c r="I179" s="69">
        <f t="shared" si="21"/>
        <v>36.961755087209298</v>
      </c>
      <c r="J179" s="69"/>
      <c r="K179" s="69"/>
      <c r="L179" s="69">
        <f t="shared" si="22"/>
        <v>36.655956752345979</v>
      </c>
      <c r="M179" s="69"/>
      <c r="N179" s="43"/>
      <c r="O179" s="43"/>
      <c r="P179" s="43"/>
      <c r="Q179" s="43"/>
      <c r="R179" s="43"/>
      <c r="S179" s="43"/>
      <c r="T179" s="43"/>
      <c r="U179" s="43"/>
    </row>
    <row r="180" spans="1:21" ht="15" x14ac:dyDescent="0.2">
      <c r="A180" s="68">
        <v>5</v>
      </c>
      <c r="B180" s="68"/>
      <c r="C180" s="68">
        <f t="shared" si="20"/>
        <v>3.3378941632178156</v>
      </c>
      <c r="D180" s="68"/>
      <c r="E180" s="68"/>
      <c r="F180" s="69">
        <f t="shared" si="23"/>
        <v>3.1616885925140554</v>
      </c>
      <c r="G180" s="69"/>
      <c r="H180" s="69"/>
      <c r="I180" s="69">
        <f t="shared" si="21"/>
        <v>35.982679263565892</v>
      </c>
      <c r="J180" s="69"/>
      <c r="K180" s="69"/>
      <c r="L180" s="69">
        <f t="shared" si="22"/>
        <v>35.684981186817168</v>
      </c>
      <c r="M180" s="69"/>
      <c r="N180" s="43"/>
      <c r="O180" s="43"/>
      <c r="P180" s="43"/>
      <c r="Q180" s="43"/>
      <c r="R180" s="43"/>
      <c r="S180" s="43"/>
      <c r="T180" s="43"/>
      <c r="U180" s="43"/>
    </row>
    <row r="181" spans="1:21" ht="15" x14ac:dyDescent="0.2">
      <c r="A181" s="68">
        <v>6</v>
      </c>
      <c r="B181" s="68"/>
      <c r="C181" s="68">
        <f t="shared" si="20"/>
        <v>3.6482355626905467</v>
      </c>
      <c r="D181" s="68"/>
      <c r="E181" s="68"/>
      <c r="F181" s="69">
        <f t="shared" si="23"/>
        <v>3.4556472426444951</v>
      </c>
      <c r="G181" s="69"/>
      <c r="H181" s="69"/>
      <c r="I181" s="69">
        <f t="shared" si="21"/>
        <v>35.016745397286819</v>
      </c>
      <c r="J181" s="69"/>
      <c r="K181" s="69"/>
      <c r="L181" s="69">
        <f t="shared" si="22"/>
        <v>34.727038850355861</v>
      </c>
      <c r="M181" s="69"/>
      <c r="N181" s="43"/>
      <c r="O181" s="43"/>
      <c r="P181" s="43"/>
      <c r="Q181" s="43"/>
      <c r="R181" s="43"/>
      <c r="S181" s="43"/>
      <c r="T181" s="43"/>
      <c r="U181" s="43"/>
    </row>
    <row r="182" spans="1:21" ht="15" x14ac:dyDescent="0.2">
      <c r="A182" s="68">
        <v>7</v>
      </c>
      <c r="B182" s="68"/>
      <c r="C182" s="68">
        <f t="shared" si="20"/>
        <v>3.9723699132509558</v>
      </c>
      <c r="D182" s="68"/>
      <c r="E182" s="68"/>
      <c r="F182" s="69">
        <f t="shared" si="23"/>
        <v>3.7626707216696214</v>
      </c>
      <c r="G182" s="69"/>
      <c r="H182" s="69"/>
      <c r="I182" s="69">
        <f t="shared" si="21"/>
        <v>34.063953488372093</v>
      </c>
      <c r="J182" s="69"/>
      <c r="K182" s="69"/>
      <c r="L182" s="69">
        <f t="shared" si="22"/>
        <v>33.782129742962056</v>
      </c>
      <c r="M182" s="69"/>
      <c r="N182" s="43"/>
      <c r="O182" s="43"/>
      <c r="P182" s="43"/>
      <c r="Q182" s="43"/>
      <c r="R182" s="43"/>
      <c r="S182" s="43"/>
      <c r="T182" s="43"/>
      <c r="U182" s="43"/>
    </row>
    <row r="183" spans="1:21" ht="15" x14ac:dyDescent="0.2">
      <c r="A183" s="68">
        <v>8</v>
      </c>
      <c r="B183" s="68"/>
      <c r="C183" s="68">
        <f t="shared" si="20"/>
        <v>4.3102972148990375</v>
      </c>
      <c r="D183" s="68"/>
      <c r="E183" s="68"/>
      <c r="F183" s="69">
        <f t="shared" si="23"/>
        <v>4.0827590295894298</v>
      </c>
      <c r="G183" s="69"/>
      <c r="H183" s="69"/>
      <c r="I183" s="69">
        <f t="shared" si="21"/>
        <v>33.124303536821706</v>
      </c>
      <c r="J183" s="69"/>
      <c r="K183" s="69"/>
      <c r="L183" s="69">
        <f t="shared" si="22"/>
        <v>32.850253864635754</v>
      </c>
      <c r="M183" s="69"/>
      <c r="N183" s="43"/>
      <c r="O183" s="43"/>
      <c r="P183" s="43"/>
      <c r="Q183" s="43"/>
      <c r="R183" s="43"/>
      <c r="S183" s="43"/>
      <c r="T183" s="43"/>
      <c r="U183" s="43"/>
    </row>
    <row r="184" spans="1:21" ht="15" x14ac:dyDescent="0.2">
      <c r="A184" s="68">
        <v>9</v>
      </c>
      <c r="B184" s="68"/>
      <c r="C184" s="68">
        <f t="shared" si="20"/>
        <v>4.662017467634799</v>
      </c>
      <c r="D184" s="68"/>
      <c r="E184" s="68"/>
      <c r="F184" s="69">
        <f t="shared" si="23"/>
        <v>4.4159121664039276</v>
      </c>
      <c r="G184" s="69"/>
      <c r="H184" s="69"/>
      <c r="I184" s="69">
        <f t="shared" si="21"/>
        <v>32.19779554263566</v>
      </c>
      <c r="J184" s="69"/>
      <c r="K184" s="69"/>
      <c r="L184" s="69">
        <f t="shared" si="22"/>
        <v>31.931411215376947</v>
      </c>
      <c r="M184" s="69"/>
      <c r="N184" s="43"/>
      <c r="O184" s="43"/>
      <c r="P184" s="43"/>
      <c r="Q184" s="43"/>
      <c r="R184" s="43"/>
      <c r="S184" s="43"/>
      <c r="T184" s="43"/>
      <c r="U184" s="43"/>
    </row>
    <row r="185" spans="1:21" ht="15" x14ac:dyDescent="0.2">
      <c r="A185" s="68">
        <v>10</v>
      </c>
      <c r="B185" s="68"/>
      <c r="C185" s="68">
        <f t="shared" si="20"/>
        <v>5.0275306714582388</v>
      </c>
      <c r="D185" s="68"/>
      <c r="E185" s="68"/>
      <c r="F185" s="69">
        <f t="shared" si="23"/>
        <v>4.7621301321131124</v>
      </c>
      <c r="G185" s="69"/>
      <c r="H185" s="69"/>
      <c r="I185" s="69">
        <f t="shared" si="21"/>
        <v>31.284429505813954</v>
      </c>
      <c r="J185" s="69"/>
      <c r="K185" s="69"/>
      <c r="L185" s="69">
        <f t="shared" si="22"/>
        <v>31.025601795185636</v>
      </c>
      <c r="M185" s="69"/>
      <c r="N185" s="43"/>
      <c r="O185" s="43"/>
      <c r="P185" s="43"/>
      <c r="Q185" s="43"/>
      <c r="R185" s="43"/>
      <c r="S185" s="43"/>
      <c r="T185" s="43"/>
      <c r="U185" s="43"/>
    </row>
    <row r="186" spans="1:21" ht="15" x14ac:dyDescent="0.2">
      <c r="A186" s="68">
        <v>11</v>
      </c>
      <c r="B186" s="68"/>
      <c r="C186" s="68">
        <f t="shared" si="20"/>
        <v>5.4068368263693554</v>
      </c>
      <c r="D186" s="68"/>
      <c r="E186" s="68"/>
      <c r="F186" s="69">
        <f t="shared" si="23"/>
        <v>5.1214129267169834</v>
      </c>
      <c r="G186" s="69"/>
      <c r="H186" s="69"/>
      <c r="I186" s="69">
        <f t="shared" si="21"/>
        <v>30.384205426356584</v>
      </c>
      <c r="J186" s="69"/>
      <c r="K186" s="69"/>
      <c r="L186" s="69">
        <f t="shared" si="22"/>
        <v>30.132825604061829</v>
      </c>
      <c r="M186" s="69"/>
      <c r="N186" s="43"/>
      <c r="O186" s="43"/>
      <c r="P186" s="43"/>
      <c r="Q186" s="43"/>
      <c r="R186" s="43"/>
      <c r="S186" s="43"/>
      <c r="T186" s="43"/>
      <c r="U186" s="43"/>
    </row>
    <row r="187" spans="1:21" ht="15" x14ac:dyDescent="0.2">
      <c r="A187" s="68">
        <v>12</v>
      </c>
      <c r="B187" s="68"/>
      <c r="C187" s="68">
        <f t="shared" si="20"/>
        <v>5.7999359323681468</v>
      </c>
      <c r="D187" s="68"/>
      <c r="E187" s="68"/>
      <c r="F187" s="69">
        <f t="shared" si="23"/>
        <v>5.4937605502155398</v>
      </c>
      <c r="G187" s="69"/>
      <c r="H187" s="69"/>
      <c r="I187" s="69">
        <f t="shared" si="21"/>
        <v>29.497123304263567</v>
      </c>
      <c r="J187" s="69"/>
      <c r="K187" s="69"/>
      <c r="L187" s="69">
        <f t="shared" si="22"/>
        <v>29.253082642005534</v>
      </c>
      <c r="M187" s="69"/>
      <c r="N187" s="43"/>
      <c r="O187" s="43"/>
      <c r="P187" s="43"/>
      <c r="Q187" s="43"/>
      <c r="R187" s="43"/>
      <c r="S187" s="43"/>
      <c r="T187" s="43"/>
      <c r="U187" s="43"/>
    </row>
    <row r="188" spans="1:21" ht="15" x14ac:dyDescent="0.2">
      <c r="A188" s="68">
        <v>13</v>
      </c>
      <c r="B188" s="68"/>
      <c r="C188" s="68">
        <f t="shared" si="20"/>
        <v>6.2068279894546139</v>
      </c>
      <c r="D188" s="68"/>
      <c r="E188" s="68"/>
      <c r="F188" s="69">
        <f t="shared" si="23"/>
        <v>5.8791730026087787</v>
      </c>
      <c r="G188" s="69"/>
      <c r="H188" s="69"/>
      <c r="I188" s="69">
        <f t="shared" si="21"/>
        <v>28.623183139534884</v>
      </c>
      <c r="J188" s="69"/>
      <c r="K188" s="69"/>
      <c r="L188" s="69">
        <f t="shared" si="22"/>
        <v>28.386372909016728</v>
      </c>
      <c r="M188" s="69"/>
      <c r="N188" s="43"/>
      <c r="O188" s="43"/>
      <c r="P188" s="43"/>
      <c r="Q188" s="43"/>
      <c r="R188" s="43"/>
      <c r="S188" s="43"/>
      <c r="T188" s="43"/>
      <c r="U188" s="43"/>
    </row>
    <row r="189" spans="1:21" ht="15" x14ac:dyDescent="0.2">
      <c r="A189" s="68">
        <v>14</v>
      </c>
      <c r="B189" s="68"/>
      <c r="C189" s="68">
        <f t="shared" si="20"/>
        <v>6.6275129976287595</v>
      </c>
      <c r="D189" s="68"/>
      <c r="E189" s="68"/>
      <c r="F189" s="69">
        <f t="shared" si="23"/>
        <v>6.2776502838967074</v>
      </c>
      <c r="G189" s="69"/>
      <c r="H189" s="69"/>
      <c r="I189" s="69">
        <f t="shared" si="21"/>
        <v>27.762384932170544</v>
      </c>
      <c r="J189" s="69"/>
      <c r="K189" s="69"/>
      <c r="L189" s="69">
        <f t="shared" si="22"/>
        <v>27.532696405095425</v>
      </c>
      <c r="M189" s="69"/>
      <c r="N189" s="43"/>
      <c r="O189" s="43"/>
      <c r="P189" s="43"/>
      <c r="Q189" s="43"/>
      <c r="R189" s="43"/>
      <c r="S189" s="43"/>
      <c r="T189" s="43"/>
      <c r="U189" s="43"/>
    </row>
    <row r="190" spans="1:21" ht="15" x14ac:dyDescent="0.2">
      <c r="A190" s="68">
        <v>15</v>
      </c>
      <c r="B190" s="68"/>
      <c r="C190" s="68">
        <f t="shared" si="20"/>
        <v>7.0619909568905834</v>
      </c>
      <c r="D190" s="68"/>
      <c r="E190" s="68"/>
      <c r="F190" s="69">
        <f t="shared" si="23"/>
        <v>6.6891923940793223</v>
      </c>
      <c r="G190" s="69"/>
      <c r="H190" s="69"/>
      <c r="I190" s="69">
        <f t="shared" si="21"/>
        <v>26.914728682170541</v>
      </c>
      <c r="J190" s="69"/>
      <c r="K190" s="69"/>
      <c r="L190" s="69">
        <f t="shared" si="22"/>
        <v>26.692053130241622</v>
      </c>
      <c r="M190" s="69"/>
      <c r="N190" s="43"/>
      <c r="O190" s="43"/>
      <c r="P190" s="43"/>
      <c r="Q190" s="43"/>
      <c r="R190" s="43"/>
      <c r="S190" s="43"/>
      <c r="T190" s="43"/>
      <c r="U190" s="43"/>
    </row>
    <row r="191" spans="1:21" ht="15" x14ac:dyDescent="0.2">
      <c r="A191" s="68">
        <v>16</v>
      </c>
      <c r="B191" s="68"/>
      <c r="C191" s="68">
        <f t="shared" si="20"/>
        <v>7.5102618672400849</v>
      </c>
      <c r="D191" s="68"/>
      <c r="E191" s="68"/>
      <c r="F191" s="69">
        <f t="shared" si="23"/>
        <v>7.1137993331566252</v>
      </c>
      <c r="G191" s="69"/>
      <c r="H191" s="69"/>
      <c r="I191" s="69">
        <f t="shared" si="21"/>
        <v>26.080214389534881</v>
      </c>
      <c r="J191" s="69"/>
      <c r="K191" s="69"/>
      <c r="L191" s="69">
        <f t="shared" si="22"/>
        <v>25.864443084455321</v>
      </c>
      <c r="M191" s="69"/>
      <c r="N191" s="43"/>
      <c r="O191" s="43"/>
      <c r="P191" s="43"/>
      <c r="Q191" s="43"/>
      <c r="R191" s="43"/>
      <c r="S191" s="43"/>
      <c r="T191" s="43"/>
      <c r="U191" s="43"/>
    </row>
    <row r="192" spans="1:21" ht="15" x14ac:dyDescent="0.2">
      <c r="A192" s="68">
        <v>17</v>
      </c>
      <c r="B192" s="68"/>
      <c r="C192" s="68">
        <f t="shared" si="20"/>
        <v>7.9723257286772631</v>
      </c>
      <c r="D192" s="68"/>
      <c r="E192" s="68"/>
      <c r="F192" s="69">
        <f t="shared" si="23"/>
        <v>7.5514711011286133</v>
      </c>
      <c r="G192" s="69"/>
      <c r="H192" s="69"/>
      <c r="I192" s="69">
        <f t="shared" si="21"/>
        <v>25.258842054263564</v>
      </c>
      <c r="J192" s="69"/>
      <c r="K192" s="69"/>
      <c r="L192" s="69">
        <f t="shared" si="22"/>
        <v>25.049866267736519</v>
      </c>
      <c r="M192" s="69"/>
      <c r="N192" s="43"/>
      <c r="O192" s="43"/>
      <c r="P192" s="43"/>
      <c r="Q192" s="43"/>
      <c r="R192" s="43"/>
      <c r="S192" s="43"/>
      <c r="T192" s="43"/>
      <c r="U192" s="43"/>
    </row>
    <row r="193" spans="1:21" ht="15" x14ac:dyDescent="0.2">
      <c r="A193" s="68">
        <v>18</v>
      </c>
      <c r="B193" s="68"/>
      <c r="C193" s="68">
        <f t="shared" si="20"/>
        <v>8.4481825412021117</v>
      </c>
      <c r="D193" s="68"/>
      <c r="E193" s="68"/>
      <c r="F193" s="69">
        <f t="shared" si="23"/>
        <v>8.0022076979952832</v>
      </c>
      <c r="G193" s="69"/>
      <c r="H193" s="69"/>
      <c r="I193" s="69">
        <f t="shared" si="21"/>
        <v>24.450611676356584</v>
      </c>
      <c r="J193" s="69"/>
      <c r="K193" s="69"/>
      <c r="L193" s="69">
        <f t="shared" si="22"/>
        <v>24.24832268008522</v>
      </c>
      <c r="M193" s="69"/>
      <c r="N193" s="43"/>
      <c r="O193" s="43"/>
      <c r="P193" s="43"/>
      <c r="Q193" s="43"/>
      <c r="R193" s="43"/>
      <c r="S193" s="43"/>
      <c r="T193" s="43"/>
      <c r="U193" s="43"/>
    </row>
    <row r="194" spans="1:21" ht="15" x14ac:dyDescent="0.2">
      <c r="A194" s="68">
        <v>19</v>
      </c>
      <c r="B194" s="68"/>
      <c r="C194" s="68">
        <f t="shared" si="20"/>
        <v>8.9378323048146449</v>
      </c>
      <c r="D194" s="68"/>
      <c r="E194" s="68"/>
      <c r="F194" s="69">
        <f t="shared" si="23"/>
        <v>8.4660091237566437</v>
      </c>
      <c r="G194" s="69"/>
      <c r="H194" s="69"/>
      <c r="I194" s="69">
        <f t="shared" si="21"/>
        <v>23.655523255813957</v>
      </c>
      <c r="J194" s="69"/>
      <c r="K194" s="69"/>
      <c r="L194" s="69">
        <f t="shared" si="22"/>
        <v>23.459812321501431</v>
      </c>
      <c r="M194" s="69"/>
      <c r="N194" s="43"/>
      <c r="O194" s="43"/>
      <c r="P194" s="43"/>
      <c r="Q194" s="43"/>
      <c r="R194" s="43"/>
      <c r="S194" s="43"/>
      <c r="T194" s="43"/>
      <c r="U194" s="43"/>
    </row>
    <row r="195" spans="1:21" ht="15" x14ac:dyDescent="0.2">
      <c r="A195" s="68">
        <v>20</v>
      </c>
      <c r="B195" s="68"/>
      <c r="C195" s="68">
        <f t="shared" si="20"/>
        <v>9.4412750195148529</v>
      </c>
      <c r="D195" s="68"/>
      <c r="E195" s="68"/>
      <c r="F195" s="69">
        <f t="shared" si="23"/>
        <v>8.9428753784126886</v>
      </c>
      <c r="G195" s="69"/>
      <c r="H195" s="69"/>
      <c r="I195" s="69">
        <f t="shared" si="21"/>
        <v>22.87357679263566</v>
      </c>
      <c r="J195" s="69"/>
      <c r="K195" s="69"/>
      <c r="L195" s="69">
        <f t="shared" si="22"/>
        <v>22.684335191985131</v>
      </c>
      <c r="M195" s="69"/>
      <c r="N195" s="43"/>
      <c r="O195" s="43"/>
      <c r="P195" s="43"/>
      <c r="Q195" s="43"/>
      <c r="R195" s="43"/>
      <c r="S195" s="43"/>
      <c r="T195" s="43"/>
      <c r="U195" s="43"/>
    </row>
    <row r="196" spans="1:21" ht="15" x14ac:dyDescent="0.2">
      <c r="A196" s="68">
        <v>21</v>
      </c>
      <c r="B196" s="68"/>
      <c r="C196" s="68">
        <f t="shared" si="20"/>
        <v>9.9585106853027394</v>
      </c>
      <c r="D196" s="68"/>
      <c r="E196" s="68"/>
      <c r="F196" s="69">
        <f t="shared" si="23"/>
        <v>9.4328064619634215</v>
      </c>
      <c r="G196" s="69"/>
      <c r="H196" s="69"/>
      <c r="I196" s="69">
        <f t="shared" si="21"/>
        <v>22.104772286821703</v>
      </c>
      <c r="J196" s="69"/>
      <c r="K196" s="69"/>
      <c r="L196" s="69">
        <f t="shared" si="22"/>
        <v>21.92189129153633</v>
      </c>
      <c r="M196" s="69"/>
      <c r="N196" s="43"/>
      <c r="O196" s="43"/>
      <c r="P196" s="43"/>
      <c r="Q196" s="43"/>
      <c r="R196" s="43"/>
      <c r="S196" s="43"/>
      <c r="T196" s="43"/>
      <c r="U196" s="43"/>
    </row>
    <row r="197" spans="1:21" ht="15" x14ac:dyDescent="0.2">
      <c r="A197" s="68">
        <v>22</v>
      </c>
      <c r="B197" s="68"/>
      <c r="C197" s="68">
        <f t="shared" si="20"/>
        <v>10.489539302178303</v>
      </c>
      <c r="D197" s="68"/>
      <c r="E197" s="68"/>
      <c r="F197" s="69">
        <f t="shared" si="23"/>
        <v>9.9358023744088424</v>
      </c>
      <c r="G197" s="69"/>
      <c r="H197" s="69"/>
      <c r="I197" s="69">
        <f t="shared" si="21"/>
        <v>21.3491097383721</v>
      </c>
      <c r="J197" s="69"/>
      <c r="K197" s="69"/>
      <c r="L197" s="69">
        <f t="shared" si="22"/>
        <v>21.172480620155042</v>
      </c>
      <c r="M197" s="69"/>
      <c r="N197" s="43"/>
      <c r="O197" s="43"/>
      <c r="P197" s="43"/>
      <c r="Q197" s="43"/>
      <c r="R197" s="43"/>
      <c r="S197" s="43"/>
      <c r="T197" s="43"/>
      <c r="U197" s="43"/>
    </row>
    <row r="198" spans="1:21" ht="15" x14ac:dyDescent="0.2">
      <c r="A198" s="68">
        <v>23</v>
      </c>
      <c r="B198" s="68"/>
      <c r="C198" s="68">
        <f t="shared" si="20"/>
        <v>11.034360870141541</v>
      </c>
      <c r="D198" s="68"/>
      <c r="E198" s="68"/>
      <c r="F198" s="69">
        <f t="shared" si="23"/>
        <v>10.451863115748946</v>
      </c>
      <c r="G198" s="69"/>
      <c r="H198" s="69"/>
      <c r="I198" s="69">
        <f t="shared" si="21"/>
        <v>20.606589147286826</v>
      </c>
      <c r="J198" s="69"/>
      <c r="K198" s="69"/>
      <c r="L198" s="69">
        <f t="shared" si="22"/>
        <v>20.436103177841247</v>
      </c>
      <c r="M198" s="69"/>
      <c r="N198" s="43"/>
      <c r="O198" s="43"/>
      <c r="P198" s="43"/>
      <c r="Q198" s="43"/>
      <c r="R198" s="43"/>
      <c r="S198" s="43"/>
      <c r="T198" s="43"/>
      <c r="U198" s="43"/>
    </row>
    <row r="199" spans="1:21" ht="15" x14ac:dyDescent="0.2">
      <c r="A199" s="68">
        <v>24</v>
      </c>
      <c r="B199" s="68"/>
      <c r="C199" s="68">
        <f t="shared" si="20"/>
        <v>11.592975389192452</v>
      </c>
      <c r="D199" s="68"/>
      <c r="E199" s="68"/>
      <c r="F199" s="69">
        <f t="shared" si="23"/>
        <v>10.980988685983732</v>
      </c>
      <c r="G199" s="69"/>
      <c r="H199" s="69"/>
      <c r="I199" s="69">
        <f t="shared" si="21"/>
        <v>19.877210513565895</v>
      </c>
      <c r="J199" s="69"/>
      <c r="K199" s="69"/>
      <c r="L199" s="69">
        <f t="shared" si="22"/>
        <v>19.712758964594951</v>
      </c>
      <c r="M199" s="69"/>
      <c r="N199" s="43"/>
      <c r="O199" s="43"/>
      <c r="P199" s="43"/>
      <c r="Q199" s="43"/>
      <c r="R199" s="43"/>
      <c r="S199" s="43"/>
      <c r="T199" s="43"/>
      <c r="U199" s="43"/>
    </row>
    <row r="200" spans="1:21" ht="15" x14ac:dyDescent="0.2">
      <c r="A200" s="108">
        <v>25</v>
      </c>
      <c r="B200" s="108"/>
      <c r="C200" s="108">
        <f t="shared" si="20"/>
        <v>12.165382859331045</v>
      </c>
      <c r="D200" s="108"/>
      <c r="E200" s="108"/>
      <c r="F200" s="111">
        <f t="shared" si="23"/>
        <v>11.523179085113208</v>
      </c>
      <c r="G200" s="111"/>
      <c r="H200" s="111"/>
      <c r="I200" s="111">
        <f t="shared" si="21"/>
        <v>19.160973837209301</v>
      </c>
      <c r="J200" s="111"/>
      <c r="K200" s="111"/>
      <c r="L200" s="111">
        <f t="shared" si="22"/>
        <v>19.002447980416157</v>
      </c>
      <c r="M200" s="111"/>
      <c r="N200" s="43"/>
      <c r="O200" s="43"/>
      <c r="P200" s="43"/>
      <c r="Q200" s="43"/>
      <c r="R200" s="43"/>
      <c r="S200" s="43"/>
      <c r="T200" s="43"/>
      <c r="U200" s="43"/>
    </row>
    <row r="201" spans="1:21" ht="15" x14ac:dyDescent="0.2">
      <c r="A201" s="68">
        <v>26</v>
      </c>
      <c r="B201" s="68"/>
      <c r="C201" s="68">
        <f t="shared" si="20"/>
        <v>12.751583280557316</v>
      </c>
      <c r="D201" s="68"/>
      <c r="E201" s="68"/>
      <c r="F201" s="69">
        <f t="shared" si="23"/>
        <v>12.078434313137373</v>
      </c>
      <c r="G201" s="69"/>
      <c r="H201" s="69"/>
      <c r="I201" s="69">
        <f t="shared" si="21"/>
        <v>18.457879118217051</v>
      </c>
      <c r="J201" s="69"/>
      <c r="K201" s="69"/>
      <c r="L201" s="69">
        <f t="shared" si="22"/>
        <v>18.305170225304863</v>
      </c>
      <c r="M201" s="69"/>
      <c r="N201" s="43"/>
      <c r="O201" s="43"/>
      <c r="P201" s="43"/>
      <c r="Q201" s="43"/>
      <c r="R201" s="43"/>
      <c r="S201" s="43"/>
      <c r="T201" s="43"/>
      <c r="U201" s="43"/>
    </row>
    <row r="202" spans="1:21" ht="15" x14ac:dyDescent="0.2">
      <c r="A202" s="68">
        <v>27</v>
      </c>
      <c r="B202" s="68"/>
      <c r="C202" s="68">
        <f t="shared" si="20"/>
        <v>13.351576652871262</v>
      </c>
      <c r="D202" s="68"/>
      <c r="E202" s="68"/>
      <c r="F202" s="69">
        <f t="shared" si="23"/>
        <v>12.646754370056222</v>
      </c>
      <c r="G202" s="69"/>
      <c r="H202" s="69"/>
      <c r="I202" s="69">
        <f t="shared" si="21"/>
        <v>17.767926356589147</v>
      </c>
      <c r="J202" s="69"/>
      <c r="K202" s="69"/>
      <c r="L202" s="69">
        <f t="shared" si="22"/>
        <v>17.620925699261068</v>
      </c>
      <c r="M202" s="69"/>
      <c r="N202" s="43"/>
      <c r="O202" s="43"/>
      <c r="P202" s="43"/>
      <c r="Q202" s="43"/>
      <c r="R202" s="43"/>
      <c r="S202" s="43"/>
      <c r="T202" s="43"/>
      <c r="U202" s="43"/>
    </row>
    <row r="203" spans="1:21" ht="15" x14ac:dyDescent="0.2">
      <c r="A203" s="68">
        <v>28</v>
      </c>
      <c r="B203" s="68"/>
      <c r="C203" s="68">
        <f t="shared" si="20"/>
        <v>13.965362976272887</v>
      </c>
      <c r="D203" s="68"/>
      <c r="E203" s="68"/>
      <c r="F203" s="69">
        <f t="shared" si="23"/>
        <v>13.228139255869758</v>
      </c>
      <c r="G203" s="69"/>
      <c r="H203" s="69"/>
      <c r="I203" s="69">
        <f t="shared" si="21"/>
        <v>17.091115552325583</v>
      </c>
      <c r="J203" s="69"/>
      <c r="K203" s="69"/>
      <c r="L203" s="69">
        <f t="shared" si="22"/>
        <v>16.94971440228478</v>
      </c>
      <c r="M203" s="69"/>
      <c r="N203" s="43"/>
      <c r="O203" s="43"/>
      <c r="P203" s="43"/>
      <c r="Q203" s="43"/>
      <c r="R203" s="43"/>
      <c r="S203" s="43"/>
      <c r="T203" s="43"/>
      <c r="U203" s="43"/>
    </row>
    <row r="204" spans="1:21" ht="15" x14ac:dyDescent="0.2">
      <c r="A204" s="68">
        <v>29</v>
      </c>
      <c r="B204" s="68"/>
      <c r="C204" s="68">
        <f t="shared" si="20"/>
        <v>14.592942250762187</v>
      </c>
      <c r="D204" s="68"/>
      <c r="E204" s="68"/>
      <c r="F204" s="69">
        <f t="shared" si="23"/>
        <v>13.82258897057798</v>
      </c>
      <c r="G204" s="69"/>
      <c r="H204" s="69"/>
      <c r="I204" s="69">
        <f t="shared" si="21"/>
        <v>16.427446705426352</v>
      </c>
      <c r="J204" s="69"/>
      <c r="K204" s="69"/>
      <c r="L204" s="69">
        <f t="shared" si="22"/>
        <v>16.291536334375987</v>
      </c>
      <c r="M204" s="69"/>
      <c r="N204" s="43"/>
      <c r="O204" s="43"/>
      <c r="P204" s="43"/>
      <c r="Q204" s="43"/>
      <c r="R204" s="43"/>
      <c r="S204" s="43"/>
      <c r="T204" s="43"/>
      <c r="U204" s="43"/>
    </row>
    <row r="205" spans="1:21" ht="15" x14ac:dyDescent="0.2">
      <c r="A205" s="68">
        <v>30</v>
      </c>
      <c r="B205" s="68"/>
      <c r="C205" s="68">
        <f t="shared" si="20"/>
        <v>15.234314476339168</v>
      </c>
      <c r="D205" s="68"/>
      <c r="E205" s="68"/>
      <c r="F205" s="69">
        <f t="shared" si="23"/>
        <v>14.430103514180891</v>
      </c>
      <c r="G205" s="69"/>
      <c r="H205" s="69"/>
      <c r="I205" s="69">
        <f t="shared" si="21"/>
        <v>15.776919815891477</v>
      </c>
      <c r="J205" s="69"/>
      <c r="K205" s="69"/>
      <c r="L205" s="69">
        <f t="shared" si="22"/>
        <v>15.646391495534704</v>
      </c>
      <c r="M205" s="69"/>
      <c r="N205" s="43"/>
      <c r="O205" s="43"/>
      <c r="P205" s="43"/>
      <c r="Q205" s="43"/>
      <c r="R205" s="43"/>
      <c r="S205" s="43"/>
      <c r="T205" s="43"/>
      <c r="U205" s="43"/>
    </row>
    <row r="206" spans="1:21" ht="15" x14ac:dyDescent="0.2">
      <c r="A206" s="90">
        <v>31</v>
      </c>
      <c r="B206" s="90"/>
      <c r="C206" s="90">
        <f t="shared" si="20"/>
        <v>15.889479653003816</v>
      </c>
      <c r="D206" s="90"/>
      <c r="E206" s="90"/>
      <c r="F206" s="69">
        <f t="shared" si="23"/>
        <v>15.05068288667848</v>
      </c>
      <c r="G206" s="96"/>
      <c r="H206" s="96"/>
      <c r="I206" s="96">
        <f t="shared" si="21"/>
        <v>15.13953488372093</v>
      </c>
      <c r="J206" s="96"/>
      <c r="K206" s="96"/>
      <c r="L206" s="96">
        <f t="shared" si="22"/>
        <v>15.014279885760915</v>
      </c>
      <c r="M206" s="96"/>
      <c r="N206" s="43"/>
      <c r="O206" s="43"/>
      <c r="P206" s="43"/>
      <c r="Q206" s="43"/>
      <c r="R206" s="43"/>
      <c r="S206" s="43"/>
      <c r="T206" s="43"/>
      <c r="U206" s="43"/>
    </row>
    <row r="207" spans="1:21" ht="15" x14ac:dyDescent="0.2">
      <c r="A207" s="68">
        <v>32</v>
      </c>
      <c r="B207" s="68"/>
      <c r="C207" s="68">
        <f t="shared" si="20"/>
        <v>16.558437780756147</v>
      </c>
      <c r="D207" s="68"/>
      <c r="E207" s="68"/>
      <c r="F207" s="69">
        <f t="shared" si="23"/>
        <v>15.684327088070761</v>
      </c>
      <c r="G207" s="69"/>
      <c r="H207" s="69"/>
      <c r="I207" s="69">
        <f t="shared" si="21"/>
        <v>14.515291908914733</v>
      </c>
      <c r="J207" s="69"/>
      <c r="K207" s="69"/>
      <c r="L207" s="69">
        <f t="shared" si="22"/>
        <v>14.395201505054633</v>
      </c>
      <c r="M207" s="69"/>
      <c r="N207" s="43"/>
      <c r="O207" s="43"/>
      <c r="P207" s="43"/>
      <c r="Q207" s="43"/>
      <c r="R207" s="43"/>
      <c r="S207" s="43"/>
      <c r="T207" s="43"/>
      <c r="U207" s="43"/>
    </row>
    <row r="208" spans="1:21" ht="15" x14ac:dyDescent="0.2">
      <c r="A208" s="68">
        <v>33</v>
      </c>
      <c r="B208" s="68"/>
      <c r="C208" s="68">
        <f t="shared" si="20"/>
        <v>17.24118885959615</v>
      </c>
      <c r="D208" s="68"/>
      <c r="E208" s="68"/>
      <c r="F208" s="69">
        <f t="shared" si="23"/>
        <v>16.331036118357719</v>
      </c>
      <c r="G208" s="69"/>
      <c r="H208" s="69"/>
      <c r="I208" s="69">
        <f t="shared" si="21"/>
        <v>13.90419089147287</v>
      </c>
      <c r="J208" s="69"/>
      <c r="K208" s="69"/>
      <c r="L208" s="69">
        <f t="shared" si="22"/>
        <v>13.789156353415843</v>
      </c>
      <c r="M208" s="69"/>
      <c r="N208" s="43"/>
      <c r="O208" s="43"/>
      <c r="P208" s="43"/>
      <c r="Q208" s="43"/>
      <c r="R208" s="43"/>
      <c r="S208" s="43"/>
      <c r="T208" s="43"/>
      <c r="U208" s="43"/>
    </row>
    <row r="209" spans="1:21" ht="15" x14ac:dyDescent="0.2">
      <c r="A209" s="90">
        <v>34</v>
      </c>
      <c r="B209" s="90"/>
      <c r="C209" s="90">
        <f t="shared" si="20"/>
        <v>17.937732889523836</v>
      </c>
      <c r="D209" s="104"/>
      <c r="E209" s="104"/>
      <c r="F209" s="96">
        <f t="shared" si="23"/>
        <v>16.990809977539374</v>
      </c>
      <c r="G209" s="107"/>
      <c r="H209" s="107"/>
      <c r="I209" s="107">
        <f t="shared" si="21"/>
        <v>13.306231831395351</v>
      </c>
      <c r="J209" s="96"/>
      <c r="K209" s="96"/>
      <c r="L209" s="96">
        <f t="shared" si="22"/>
        <v>13.196144430844555</v>
      </c>
      <c r="M209" s="96"/>
      <c r="N209" s="43"/>
      <c r="O209" s="43"/>
      <c r="P209" s="43"/>
      <c r="Q209" s="43"/>
      <c r="R209" s="43"/>
      <c r="S209" s="43"/>
      <c r="T209" s="43"/>
      <c r="U209" s="43"/>
    </row>
    <row r="210" spans="1:21" ht="15" x14ac:dyDescent="0.2">
      <c r="A210" s="68">
        <v>35</v>
      </c>
      <c r="B210" s="68"/>
      <c r="C210" s="68">
        <f t="shared" si="20"/>
        <v>18.648069870539196</v>
      </c>
      <c r="D210" s="68"/>
      <c r="E210" s="68"/>
      <c r="F210" s="69">
        <f t="shared" si="23"/>
        <v>17.66364866561571</v>
      </c>
      <c r="G210" s="69"/>
      <c r="H210" s="69"/>
      <c r="I210" s="69">
        <f t="shared" si="21"/>
        <v>12.721414728682172</v>
      </c>
      <c r="J210" s="69"/>
      <c r="K210" s="69"/>
      <c r="L210" s="69">
        <f t="shared" si="22"/>
        <v>12.616165737340769</v>
      </c>
      <c r="M210" s="69"/>
      <c r="N210" s="43"/>
      <c r="O210" s="43"/>
      <c r="P210" s="43"/>
      <c r="Q210" s="43"/>
      <c r="R210" s="43"/>
      <c r="S210" s="43"/>
      <c r="T210" s="43"/>
      <c r="U210" s="43"/>
    </row>
    <row r="211" spans="1:21" ht="15" x14ac:dyDescent="0.2">
      <c r="A211" s="68">
        <v>36</v>
      </c>
      <c r="B211" s="68"/>
      <c r="C211" s="68">
        <f t="shared" si="20"/>
        <v>19.372199802642239</v>
      </c>
      <c r="D211" s="68"/>
      <c r="E211" s="68"/>
      <c r="F211" s="69">
        <f t="shared" si="23"/>
        <v>18.349552182586738</v>
      </c>
      <c r="G211" s="69"/>
      <c r="H211" s="69"/>
      <c r="I211" s="69">
        <f t="shared" si="21"/>
        <v>12.149739583333334</v>
      </c>
      <c r="J211" s="69"/>
      <c r="K211" s="69"/>
      <c r="L211" s="69">
        <f t="shared" si="22"/>
        <v>12.049220272904483</v>
      </c>
      <c r="M211" s="69"/>
      <c r="N211" s="43"/>
      <c r="O211" s="43"/>
      <c r="P211" s="43"/>
      <c r="Q211" s="43"/>
      <c r="R211" s="43"/>
      <c r="S211" s="43"/>
      <c r="T211" s="43"/>
      <c r="U211" s="43"/>
    </row>
    <row r="212" spans="1:21" ht="15" x14ac:dyDescent="0.2">
      <c r="A212" s="68">
        <v>37</v>
      </c>
      <c r="B212" s="68"/>
      <c r="C212" s="68">
        <f t="shared" si="20"/>
        <v>20.110122685832955</v>
      </c>
      <c r="D212" s="68"/>
      <c r="E212" s="68"/>
      <c r="F212" s="69">
        <f t="shared" si="23"/>
        <v>19.04852052845245</v>
      </c>
      <c r="G212" s="69"/>
      <c r="H212" s="69"/>
      <c r="I212" s="69">
        <f t="shared" si="21"/>
        <v>11.591206395348836</v>
      </c>
      <c r="J212" s="69"/>
      <c r="K212" s="69"/>
      <c r="L212" s="69">
        <f t="shared" si="22"/>
        <v>11.495308037535699</v>
      </c>
      <c r="M212" s="69"/>
      <c r="N212" s="43"/>
      <c r="O212" s="43"/>
      <c r="P212" s="43"/>
      <c r="Q212" s="43"/>
      <c r="R212" s="43"/>
      <c r="S212" s="43"/>
      <c r="T212" s="43"/>
      <c r="U212" s="43"/>
    </row>
    <row r="213" spans="1:21" ht="15" x14ac:dyDescent="0.2">
      <c r="A213" s="68">
        <v>38</v>
      </c>
      <c r="B213" s="68"/>
      <c r="C213" s="68">
        <f t="shared" si="20"/>
        <v>20.861838520111348</v>
      </c>
      <c r="D213" s="68"/>
      <c r="E213" s="68"/>
      <c r="F213" s="69">
        <f t="shared" si="23"/>
        <v>19.76055370321285</v>
      </c>
      <c r="G213" s="69"/>
      <c r="H213" s="69"/>
      <c r="I213" s="69">
        <f t="shared" si="21"/>
        <v>11.045815164728682</v>
      </c>
      <c r="J213" s="69"/>
      <c r="K213" s="69"/>
      <c r="L213" s="69">
        <f t="shared" si="22"/>
        <v>10.954429031234415</v>
      </c>
      <c r="M213" s="69"/>
      <c r="N213" s="43"/>
      <c r="O213" s="43"/>
      <c r="P213" s="43"/>
      <c r="Q213" s="43"/>
      <c r="R213" s="43"/>
      <c r="S213" s="43"/>
      <c r="T213" s="43"/>
      <c r="U213" s="43"/>
    </row>
    <row r="214" spans="1:21" ht="15" x14ac:dyDescent="0.2">
      <c r="A214" s="68">
        <v>39</v>
      </c>
      <c r="B214" s="68"/>
      <c r="C214" s="68">
        <f t="shared" si="20"/>
        <v>21.627347305477421</v>
      </c>
      <c r="D214" s="68"/>
      <c r="E214" s="68"/>
      <c r="F214" s="69">
        <f t="shared" si="23"/>
        <v>20.485651706867934</v>
      </c>
      <c r="G214" s="69"/>
      <c r="H214" s="69"/>
      <c r="I214" s="69">
        <f t="shared" si="21"/>
        <v>10.513565891472872</v>
      </c>
      <c r="J214" s="69"/>
      <c r="K214" s="69"/>
      <c r="L214" s="69">
        <f t="shared" si="22"/>
        <v>10.426583254000636</v>
      </c>
      <c r="M214" s="69"/>
      <c r="N214" s="43"/>
      <c r="O214" s="43"/>
      <c r="P214" s="43"/>
      <c r="Q214" s="43"/>
      <c r="R214" s="43"/>
      <c r="S214" s="43"/>
      <c r="T214" s="43"/>
      <c r="U214" s="43"/>
    </row>
    <row r="215" spans="1:21" ht="15" x14ac:dyDescent="0.2">
      <c r="A215" s="68">
        <v>40</v>
      </c>
      <c r="B215" s="68"/>
      <c r="C215" s="68">
        <f t="shared" si="20"/>
        <v>22.406649041931168</v>
      </c>
      <c r="D215" s="68"/>
      <c r="E215" s="68"/>
      <c r="F215" s="69">
        <f t="shared" si="23"/>
        <v>21.223814539417702</v>
      </c>
      <c r="G215" s="69"/>
      <c r="H215" s="69"/>
      <c r="I215" s="69">
        <f t="shared" si="21"/>
        <v>9.9944585755813975</v>
      </c>
      <c r="J215" s="69"/>
      <c r="K215" s="69"/>
      <c r="L215" s="69">
        <f t="shared" si="22"/>
        <v>9.9117707058343552</v>
      </c>
      <c r="M215" s="69"/>
      <c r="N215" s="43"/>
      <c r="O215" s="43"/>
      <c r="P215" s="43"/>
      <c r="Q215" s="43"/>
      <c r="R215" s="43"/>
      <c r="S215" s="43"/>
      <c r="T215" s="43"/>
      <c r="U215" s="43"/>
    </row>
    <row r="216" spans="1:21" ht="15" x14ac:dyDescent="0.2">
      <c r="A216" s="68">
        <v>41</v>
      </c>
      <c r="B216" s="68"/>
      <c r="C216" s="68">
        <f t="shared" si="20"/>
        <v>23.199743729472583</v>
      </c>
      <c r="D216" s="68"/>
      <c r="E216" s="68"/>
      <c r="F216" s="69">
        <f t="shared" si="23"/>
        <v>21.975042200862152</v>
      </c>
      <c r="G216" s="69"/>
      <c r="H216" s="69"/>
      <c r="I216" s="69">
        <f>(0.5*$S$5*(1-I90)^2)/(1-MIN(1,I174)*I90)</f>
        <v>9.4884932170542644</v>
      </c>
      <c r="J216" s="69"/>
      <c r="K216" s="69"/>
      <c r="L216" s="69">
        <f t="shared" si="22"/>
        <v>9.4099913867355731</v>
      </c>
      <c r="M216" s="69"/>
      <c r="N216" s="43"/>
      <c r="O216" s="43"/>
      <c r="P216" s="43"/>
      <c r="Q216" s="43"/>
      <c r="R216" s="43"/>
      <c r="S216" s="43"/>
      <c r="T216" s="43"/>
      <c r="U216" s="43"/>
    </row>
    <row r="217" spans="1:21" x14ac:dyDescent="0.2">
      <c r="A217" s="79" t="s">
        <v>99</v>
      </c>
      <c r="B217" s="56"/>
      <c r="C217" s="80"/>
      <c r="D217" s="81"/>
      <c r="E217" s="81"/>
      <c r="F217" s="81"/>
      <c r="G217" s="81"/>
      <c r="H217" s="81"/>
      <c r="I217" s="81"/>
      <c r="J217" s="81"/>
      <c r="K217" s="81"/>
      <c r="L217" s="81"/>
      <c r="M217" s="82"/>
      <c r="N217" s="43"/>
      <c r="O217" s="43"/>
      <c r="P217" s="43"/>
      <c r="Q217" s="43"/>
      <c r="R217" s="43"/>
      <c r="S217" s="43"/>
      <c r="T217" s="43"/>
      <c r="U217" s="43"/>
    </row>
    <row r="218" spans="1:21" ht="15" x14ac:dyDescent="0.2">
      <c r="A218" s="68">
        <v>1</v>
      </c>
      <c r="B218" s="68"/>
      <c r="C218" s="68">
        <f>900*0.25*((C134-1)+SQRT(((C134-1)^2)+(8*0.5*C134)/(C92*0.25)))</f>
        <v>0.30079273335869849</v>
      </c>
      <c r="D218" s="68"/>
      <c r="E218" s="68"/>
      <c r="F218" s="69">
        <f>900*0.25*((F134-1)+SQRT(((F134-1)^2)+(8*0.5*F134)/(F92*0.25)))</f>
        <v>0.1962769254988922</v>
      </c>
      <c r="G218" s="69"/>
      <c r="H218" s="69"/>
      <c r="I218" s="69">
        <f>900*0.25*((I134-1)+SQRT(((I134-1)^2)+(8*0.5*I134)/(I92*0.25)))</f>
        <v>149.00550445015065</v>
      </c>
      <c r="J218" s="69"/>
      <c r="K218" s="69"/>
      <c r="L218" s="69">
        <f>900*0.25*((L134-1)+SQRT(((L134-1)^2)+(8*0.5*L134)/(L92*0.25)))</f>
        <v>120.26167533609238</v>
      </c>
      <c r="M218" s="69"/>
      <c r="N218" s="43"/>
      <c r="O218" s="43"/>
      <c r="P218" s="43"/>
      <c r="Q218" s="43"/>
      <c r="R218" s="43"/>
      <c r="S218" s="43"/>
      <c r="T218" s="43"/>
      <c r="U218" s="43"/>
    </row>
    <row r="219" spans="1:21" ht="15" x14ac:dyDescent="0.2">
      <c r="A219" s="68">
        <v>2</v>
      </c>
      <c r="B219" s="68"/>
      <c r="C219" s="68">
        <f t="shared" ref="C219:C258" si="24">900*0.25*((C135-1)+SQRT(((C135-1)^2)+(8*0.5*C135)/(C93*0.25)))</f>
        <v>0.31097853134181286</v>
      </c>
      <c r="D219" s="68"/>
      <c r="E219" s="68"/>
      <c r="F219" s="69">
        <f t="shared" ref="F219:F258" si="25">900*0.25*((F135-1)+SQRT(((F135-1)^2)+(8*0.5*F135)/(F93*0.25)))</f>
        <v>0.20266480409924514</v>
      </c>
      <c r="G219" s="69"/>
      <c r="H219" s="69"/>
      <c r="I219" s="69">
        <f t="shared" ref="I219:I258" si="26">900*0.25*((I135-1)+SQRT(((I135-1)^2)+(8*0.5*I135)/(I93*0.25)))</f>
        <v>96.339321703908638</v>
      </c>
      <c r="J219" s="69"/>
      <c r="K219" s="69"/>
      <c r="L219" s="69">
        <f t="shared" ref="L219:L258" si="27">900*0.25*((L135-1)+SQRT(((L135-1)^2)+(8*0.5*L135)/(L93*0.25)))</f>
        <v>75.161129276122793</v>
      </c>
      <c r="M219" s="69"/>
      <c r="N219" s="43"/>
      <c r="O219" s="43"/>
      <c r="P219" s="43"/>
      <c r="Q219" s="43"/>
      <c r="R219" s="43"/>
      <c r="S219" s="43"/>
      <c r="T219" s="43"/>
      <c r="U219" s="43"/>
    </row>
    <row r="220" spans="1:21" ht="15" x14ac:dyDescent="0.2">
      <c r="A220" s="68">
        <v>3</v>
      </c>
      <c r="B220" s="68"/>
      <c r="C220" s="68">
        <f t="shared" si="24"/>
        <v>0.32169269682692792</v>
      </c>
      <c r="D220" s="68"/>
      <c r="E220" s="68"/>
      <c r="F220" s="69">
        <f t="shared" si="25"/>
        <v>0.2093702403644121</v>
      </c>
      <c r="G220" s="69"/>
      <c r="H220" s="69"/>
      <c r="I220" s="69">
        <f t="shared" si="26"/>
        <v>61.013429357873861</v>
      </c>
      <c r="J220" s="69"/>
      <c r="K220" s="69"/>
      <c r="L220" s="69">
        <f t="shared" si="27"/>
        <v>46.985665351357902</v>
      </c>
      <c r="M220" s="69"/>
      <c r="N220" s="43"/>
      <c r="O220" s="43"/>
      <c r="P220" s="43"/>
      <c r="Q220" s="43"/>
      <c r="R220" s="43"/>
      <c r="S220" s="43"/>
      <c r="T220" s="43"/>
      <c r="U220" s="43"/>
    </row>
    <row r="221" spans="1:21" ht="15" x14ac:dyDescent="0.2">
      <c r="A221" s="68">
        <v>4</v>
      </c>
      <c r="B221" s="68"/>
      <c r="C221" s="68">
        <f t="shared" si="24"/>
        <v>0.33297256410312892</v>
      </c>
      <c r="D221" s="68"/>
      <c r="E221" s="68"/>
      <c r="F221" s="69">
        <f t="shared" si="25"/>
        <v>0.21641467587487917</v>
      </c>
      <c r="G221" s="69"/>
      <c r="H221" s="69"/>
      <c r="I221" s="69">
        <f t="shared" si="26"/>
        <v>39.180635296714556</v>
      </c>
      <c r="J221" s="69"/>
      <c r="K221" s="69"/>
      <c r="L221" s="69">
        <f t="shared" si="27"/>
        <v>30.574171474168409</v>
      </c>
      <c r="M221" s="69"/>
      <c r="N221" s="43"/>
      <c r="O221" s="43"/>
      <c r="P221" s="43"/>
      <c r="Q221" s="43"/>
      <c r="R221" s="43"/>
      <c r="S221" s="43"/>
      <c r="T221" s="43"/>
      <c r="U221" s="43"/>
    </row>
    <row r="222" spans="1:21" ht="15" x14ac:dyDescent="0.2">
      <c r="A222" s="68">
        <v>5</v>
      </c>
      <c r="B222" s="68"/>
      <c r="C222" s="68">
        <f t="shared" si="24"/>
        <v>0.34485883759739488</v>
      </c>
      <c r="D222" s="68"/>
      <c r="E222" s="68"/>
      <c r="F222" s="69">
        <f t="shared" si="25"/>
        <v>0.22382139627316056</v>
      </c>
      <c r="G222" s="69"/>
      <c r="H222" s="69"/>
      <c r="I222" s="69">
        <f t="shared" si="26"/>
        <v>26.344294057915778</v>
      </c>
      <c r="J222" s="69"/>
      <c r="K222" s="69"/>
      <c r="L222" s="69">
        <f t="shared" si="27"/>
        <v>21.08317399721669</v>
      </c>
      <c r="M222" s="69"/>
      <c r="N222" s="43"/>
      <c r="O222" s="43"/>
      <c r="P222" s="43"/>
      <c r="Q222" s="43"/>
      <c r="R222" s="43"/>
      <c r="S222" s="43"/>
      <c r="T222" s="43"/>
      <c r="U222" s="43"/>
    </row>
    <row r="223" spans="1:21" ht="15" x14ac:dyDescent="0.2">
      <c r="A223" s="68">
        <v>6</v>
      </c>
      <c r="B223" s="68"/>
      <c r="C223" s="68">
        <f t="shared" si="24"/>
        <v>0.35739596511513705</v>
      </c>
      <c r="D223" s="68"/>
      <c r="E223" s="68"/>
      <c r="F223" s="69">
        <f t="shared" si="25"/>
        <v>0.23161572526206597</v>
      </c>
      <c r="G223" s="69"/>
      <c r="H223" s="69"/>
      <c r="I223" s="69">
        <f t="shared" si="26"/>
        <v>18.708351364254888</v>
      </c>
      <c r="J223" s="69"/>
      <c r="K223" s="69"/>
      <c r="L223" s="69">
        <f t="shared" si="27"/>
        <v>15.349188815708054</v>
      </c>
      <c r="M223" s="69"/>
      <c r="N223" s="43"/>
      <c r="O223" s="43"/>
      <c r="P223" s="43"/>
      <c r="Q223" s="43"/>
      <c r="R223" s="43"/>
      <c r="S223" s="43"/>
      <c r="T223" s="43"/>
      <c r="U223" s="43"/>
    </row>
    <row r="224" spans="1:21" ht="15" x14ac:dyDescent="0.2">
      <c r="A224" s="68">
        <v>7</v>
      </c>
      <c r="B224" s="68"/>
      <c r="C224" s="68">
        <f t="shared" si="24"/>
        <v>0.37063256040355819</v>
      </c>
      <c r="D224" s="68"/>
      <c r="E224" s="68"/>
      <c r="F224" s="69">
        <f t="shared" si="25"/>
        <v>0.23982524288237161</v>
      </c>
      <c r="G224" s="69"/>
      <c r="H224" s="69"/>
      <c r="I224" s="69">
        <f t="shared" si="26"/>
        <v>13.943179504667809</v>
      </c>
      <c r="J224" s="69"/>
      <c r="K224" s="69"/>
      <c r="L224" s="69">
        <f t="shared" si="27"/>
        <v>11.677163007815954</v>
      </c>
      <c r="M224" s="69"/>
      <c r="N224" s="43"/>
      <c r="O224" s="43"/>
      <c r="P224" s="43"/>
      <c r="Q224" s="43"/>
      <c r="R224" s="43"/>
      <c r="S224" s="43"/>
      <c r="T224" s="43"/>
      <c r="U224" s="43"/>
    </row>
    <row r="225" spans="1:21" ht="15" x14ac:dyDescent="0.2">
      <c r="A225" s="68">
        <v>8</v>
      </c>
      <c r="B225" s="68"/>
      <c r="C225" s="68">
        <f t="shared" si="24"/>
        <v>0.38462188266076003</v>
      </c>
      <c r="D225" s="68"/>
      <c r="E225" s="68"/>
      <c r="F225" s="69">
        <f t="shared" si="25"/>
        <v>0.24848003161258569</v>
      </c>
      <c r="G225" s="69"/>
      <c r="H225" s="69"/>
      <c r="I225" s="69">
        <f t="shared" si="26"/>
        <v>10.802703639204413</v>
      </c>
      <c r="J225" s="69"/>
      <c r="K225" s="69"/>
      <c r="L225" s="69">
        <f t="shared" si="27"/>
        <v>9.1948987107361226</v>
      </c>
      <c r="M225" s="69"/>
      <c r="N225" s="43"/>
      <c r="O225" s="43"/>
      <c r="P225" s="43"/>
      <c r="Q225" s="43"/>
      <c r="R225" s="43"/>
      <c r="S225" s="43"/>
      <c r="T225" s="43"/>
      <c r="U225" s="43"/>
    </row>
    <row r="226" spans="1:21" ht="15" x14ac:dyDescent="0.2">
      <c r="A226" s="68">
        <v>9</v>
      </c>
      <c r="B226" s="68"/>
      <c r="C226" s="68">
        <f t="shared" si="24"/>
        <v>0.39942238196674362</v>
      </c>
      <c r="D226" s="68"/>
      <c r="E226" s="68"/>
      <c r="F226" s="69">
        <f t="shared" si="25"/>
        <v>0.25761295442635057</v>
      </c>
      <c r="G226" s="69"/>
      <c r="H226" s="69"/>
      <c r="I226" s="69">
        <f t="shared" si="26"/>
        <v>8.6291727440286436</v>
      </c>
      <c r="J226" s="69"/>
      <c r="K226" s="69"/>
      <c r="L226" s="69">
        <f t="shared" si="27"/>
        <v>7.4390344689146461</v>
      </c>
      <c r="M226" s="69"/>
      <c r="N226" s="43"/>
      <c r="O226" s="43"/>
      <c r="P226" s="43"/>
      <c r="Q226" s="43"/>
      <c r="R226" s="43"/>
      <c r="S226" s="43"/>
      <c r="T226" s="43"/>
      <c r="U226" s="43"/>
    </row>
    <row r="227" spans="1:21" ht="15" x14ac:dyDescent="0.2">
      <c r="A227" s="68">
        <v>10</v>
      </c>
      <c r="B227" s="68"/>
      <c r="C227" s="68">
        <f t="shared" si="24"/>
        <v>0.41509832124516644</v>
      </c>
      <c r="D227" s="68"/>
      <c r="E227" s="68"/>
      <c r="F227" s="69">
        <f t="shared" si="25"/>
        <v>0.26725996964928334</v>
      </c>
      <c r="G227" s="69"/>
      <c r="H227" s="69"/>
      <c r="I227" s="69">
        <f t="shared" si="26"/>
        <v>7.0621149199564774</v>
      </c>
      <c r="J227" s="69"/>
      <c r="K227" s="69"/>
      <c r="L227" s="69">
        <f t="shared" si="27"/>
        <v>6.1500797361983537</v>
      </c>
      <c r="M227" s="69"/>
      <c r="N227" s="43"/>
      <c r="O227" s="43"/>
      <c r="P227" s="43"/>
      <c r="Q227" s="43"/>
      <c r="R227" s="43"/>
      <c r="S227" s="43"/>
      <c r="T227" s="43"/>
      <c r="U227" s="43"/>
    </row>
    <row r="228" spans="1:21" ht="15" x14ac:dyDescent="0.2">
      <c r="A228" s="68">
        <v>11</v>
      </c>
      <c r="B228" s="68"/>
      <c r="C228" s="68">
        <f t="shared" si="24"/>
        <v>0.43172048733109702</v>
      </c>
      <c r="D228" s="68"/>
      <c r="E228" s="68"/>
      <c r="F228" s="69">
        <f t="shared" si="25"/>
        <v>0.27746048830008252</v>
      </c>
      <c r="G228" s="69"/>
      <c r="H228" s="69"/>
      <c r="I228" s="69">
        <f t="shared" si="26"/>
        <v>5.8937422886738897</v>
      </c>
      <c r="J228" s="69"/>
      <c r="K228" s="69"/>
      <c r="L228" s="69">
        <f t="shared" si="27"/>
        <v>5.1747374950954157</v>
      </c>
      <c r="M228" s="69"/>
      <c r="N228" s="43"/>
      <c r="O228" s="43"/>
      <c r="P228" s="43"/>
      <c r="Q228" s="43"/>
      <c r="R228" s="43"/>
      <c r="S228" s="43"/>
      <c r="T228" s="43"/>
      <c r="U228" s="43"/>
    </row>
    <row r="229" spans="1:21" ht="15" x14ac:dyDescent="0.2">
      <c r="A229" s="68">
        <v>12</v>
      </c>
      <c r="B229" s="68"/>
      <c r="C229" s="68">
        <f t="shared" si="24"/>
        <v>0.44936700610320179</v>
      </c>
      <c r="D229" s="68"/>
      <c r="E229" s="68"/>
      <c r="F229" s="69">
        <f t="shared" si="25"/>
        <v>0.28825778060944662</v>
      </c>
      <c r="G229" s="69"/>
      <c r="H229" s="69"/>
      <c r="I229" s="69">
        <f t="shared" si="26"/>
        <v>4.9982036663892231</v>
      </c>
      <c r="J229" s="69"/>
      <c r="K229" s="69"/>
      <c r="L229" s="69">
        <f t="shared" si="27"/>
        <v>4.4179808220135923</v>
      </c>
      <c r="M229" s="69"/>
      <c r="N229" s="43"/>
      <c r="O229" s="43"/>
      <c r="P229" s="43"/>
      <c r="Q229" s="43"/>
      <c r="R229" s="43"/>
      <c r="S229" s="43"/>
      <c r="T229" s="43"/>
      <c r="U229" s="43"/>
    </row>
    <row r="230" spans="1:21" ht="15" x14ac:dyDescent="0.2">
      <c r="A230" s="68">
        <v>13</v>
      </c>
      <c r="B230" s="68"/>
      <c r="C230" s="68">
        <f t="shared" si="24"/>
        <v>0.46812427953685509</v>
      </c>
      <c r="D230" s="68"/>
      <c r="E230" s="68"/>
      <c r="F230" s="69">
        <f t="shared" si="25"/>
        <v>0.29969943962450396</v>
      </c>
      <c r="G230" s="69"/>
      <c r="H230" s="69"/>
      <c r="I230" s="69">
        <f t="shared" si="26"/>
        <v>4.2958219558107</v>
      </c>
      <c r="J230" s="69"/>
      <c r="K230" s="69"/>
      <c r="L230" s="69">
        <f t="shared" si="27"/>
        <v>3.818393149744792</v>
      </c>
      <c r="M230" s="69"/>
      <c r="N230" s="43"/>
      <c r="O230" s="43"/>
      <c r="P230" s="43"/>
      <c r="Q230" s="43"/>
      <c r="R230" s="43"/>
      <c r="S230" s="43"/>
      <c r="T230" s="43"/>
      <c r="U230" s="43"/>
    </row>
    <row r="231" spans="1:21" ht="15" x14ac:dyDescent="0.2">
      <c r="A231" s="68">
        <v>14</v>
      </c>
      <c r="B231" s="68"/>
      <c r="C231" s="68">
        <f t="shared" si="24"/>
        <v>0.48808806607133493</v>
      </c>
      <c r="D231" s="68"/>
      <c r="E231" s="68"/>
      <c r="F231" s="69">
        <f t="shared" si="25"/>
        <v>0.31183791126733473</v>
      </c>
      <c r="G231" s="69"/>
      <c r="H231" s="69"/>
      <c r="I231" s="69">
        <f t="shared" si="26"/>
        <v>3.7341731147854134</v>
      </c>
      <c r="J231" s="69"/>
      <c r="K231" s="69"/>
      <c r="L231" s="69">
        <f t="shared" si="27"/>
        <v>3.3348325876005722</v>
      </c>
      <c r="M231" s="69"/>
      <c r="N231" s="43"/>
      <c r="O231" s="43"/>
      <c r="P231" s="43"/>
      <c r="Q231" s="43"/>
      <c r="R231" s="43"/>
      <c r="S231" s="43"/>
      <c r="T231" s="43"/>
      <c r="U231" s="43"/>
    </row>
    <row r="232" spans="1:21" ht="15" x14ac:dyDescent="0.2">
      <c r="A232" s="68">
        <v>15</v>
      </c>
      <c r="B232" s="68"/>
      <c r="C232" s="68">
        <f t="shared" si="24"/>
        <v>0.50936473002284599</v>
      </c>
      <c r="D232" s="68"/>
      <c r="E232" s="68"/>
      <c r="F232" s="69">
        <f t="shared" si="25"/>
        <v>0.32473110198827371</v>
      </c>
      <c r="G232" s="69"/>
      <c r="H232" s="69"/>
      <c r="I232" s="69">
        <f t="shared" si="26"/>
        <v>3.2776001274449991</v>
      </c>
      <c r="J232" s="69"/>
      <c r="K232" s="69"/>
      <c r="L232" s="69">
        <f t="shared" si="27"/>
        <v>2.9388775985712017</v>
      </c>
      <c r="M232" s="69"/>
      <c r="N232" s="43"/>
      <c r="O232" s="43"/>
      <c r="P232" s="43"/>
      <c r="Q232" s="43"/>
      <c r="R232" s="43"/>
      <c r="S232" s="43"/>
      <c r="T232" s="43"/>
      <c r="U232" s="43"/>
    </row>
    <row r="233" spans="1:21" ht="15" x14ac:dyDescent="0.2">
      <c r="A233" s="68">
        <v>16</v>
      </c>
      <c r="B233" s="68"/>
      <c r="C233" s="68">
        <f t="shared" si="24"/>
        <v>0.53207269111359146</v>
      </c>
      <c r="D233" s="68"/>
      <c r="E233" s="68"/>
      <c r="F233" s="69">
        <f t="shared" si="25"/>
        <v>0.33844307730371281</v>
      </c>
      <c r="G233" s="69"/>
      <c r="H233" s="69"/>
      <c r="I233" s="69">
        <f t="shared" si="26"/>
        <v>2.9011453603618174</v>
      </c>
      <c r="J233" s="69"/>
      <c r="K233" s="69"/>
      <c r="L233" s="69">
        <f t="shared" si="27"/>
        <v>2.6103655545329314</v>
      </c>
      <c r="M233" s="69"/>
      <c r="N233" s="43"/>
      <c r="O233" s="43"/>
      <c r="P233" s="43"/>
      <c r="Q233" s="43"/>
      <c r="R233" s="43"/>
      <c r="S233" s="43"/>
      <c r="T233" s="43"/>
      <c r="U233" s="43"/>
    </row>
    <row r="234" spans="1:21" ht="15" x14ac:dyDescent="0.2">
      <c r="A234" s="68">
        <v>17</v>
      </c>
      <c r="B234" s="68"/>
      <c r="C234" s="68">
        <f t="shared" si="24"/>
        <v>0.55634411179667775</v>
      </c>
      <c r="D234" s="68"/>
      <c r="E234" s="68"/>
      <c r="F234" s="69">
        <f t="shared" si="25"/>
        <v>0.35304486713242378</v>
      </c>
      <c r="G234" s="69"/>
      <c r="H234" s="69"/>
      <c r="I234" s="69">
        <f t="shared" si="26"/>
        <v>2.5869005453302369</v>
      </c>
      <c r="J234" s="69"/>
      <c r="K234" s="69"/>
      <c r="L234" s="69">
        <f t="shared" si="27"/>
        <v>2.3346588062724631</v>
      </c>
      <c r="M234" s="69"/>
      <c r="N234" s="43"/>
      <c r="O234" s="43"/>
      <c r="P234" s="43"/>
      <c r="Q234" s="43"/>
      <c r="R234" s="43"/>
      <c r="S234" s="43"/>
      <c r="T234" s="43"/>
      <c r="U234" s="43"/>
    </row>
    <row r="235" spans="1:21" ht="15" x14ac:dyDescent="0.2">
      <c r="A235" s="68">
        <v>18</v>
      </c>
      <c r="B235" s="68"/>
      <c r="C235" s="68">
        <f t="shared" si="24"/>
        <v>0.58232686826681923</v>
      </c>
      <c r="D235" s="68"/>
      <c r="E235" s="68"/>
      <c r="F235" s="69">
        <f t="shared" si="25"/>
        <v>0.36861539705627666</v>
      </c>
      <c r="G235" s="69"/>
      <c r="H235" s="69"/>
      <c r="I235" s="69">
        <f t="shared" si="26"/>
        <v>2.321733966944564</v>
      </c>
      <c r="J235" s="69"/>
      <c r="K235" s="69"/>
      <c r="L235" s="69">
        <f t="shared" si="27"/>
        <v>2.100913867292209</v>
      </c>
      <c r="M235" s="69"/>
      <c r="N235" s="43"/>
      <c r="O235" s="43"/>
      <c r="P235" s="43"/>
      <c r="Q235" s="43"/>
      <c r="R235" s="43"/>
      <c r="S235" s="43"/>
      <c r="T235" s="43"/>
      <c r="U235" s="43"/>
    </row>
    <row r="236" spans="1:21" ht="15" x14ac:dyDescent="0.2">
      <c r="A236" s="68">
        <v>19</v>
      </c>
      <c r="B236" s="68"/>
      <c r="C236" s="68">
        <f t="shared" si="24"/>
        <v>0.61018686130960009</v>
      </c>
      <c r="D236" s="68"/>
      <c r="E236" s="68"/>
      <c r="F236" s="69">
        <f t="shared" si="25"/>
        <v>0.38524256858349371</v>
      </c>
      <c r="G236" s="69"/>
      <c r="H236" s="69"/>
      <c r="I236" s="69">
        <f t="shared" si="26"/>
        <v>2.0958312422731993</v>
      </c>
      <c r="J236" s="69"/>
      <c r="K236" s="69"/>
      <c r="L236" s="69">
        <f t="shared" si="27"/>
        <v>1.9009536395337228</v>
      </c>
      <c r="M236" s="69"/>
      <c r="N236" s="43"/>
      <c r="O236" s="43"/>
      <c r="P236" s="43"/>
      <c r="Q236" s="43"/>
      <c r="R236" s="43"/>
      <c r="S236" s="43"/>
      <c r="T236" s="43"/>
      <c r="U236" s="43"/>
    </row>
    <row r="237" spans="1:21" ht="15" x14ac:dyDescent="0.2">
      <c r="A237" s="68">
        <v>20</v>
      </c>
      <c r="B237" s="68"/>
      <c r="C237" s="68">
        <f t="shared" si="24"/>
        <v>0.64011073602704416</v>
      </c>
      <c r="D237" s="68"/>
      <c r="E237" s="68"/>
      <c r="F237" s="69">
        <f t="shared" si="25"/>
        <v>0.40302451637442283</v>
      </c>
      <c r="G237" s="69"/>
      <c r="H237" s="69"/>
      <c r="I237" s="69">
        <f t="shared" si="26"/>
        <v>1.9017326704324127</v>
      </c>
      <c r="J237" s="69"/>
      <c r="K237" s="69"/>
      <c r="L237" s="69">
        <f t="shared" si="27"/>
        <v>1.7285135617605973</v>
      </c>
      <c r="M237" s="69"/>
      <c r="N237" s="43"/>
      <c r="O237" s="43"/>
      <c r="P237" s="43"/>
      <c r="Q237" s="43"/>
      <c r="R237" s="43"/>
      <c r="S237" s="43"/>
      <c r="T237" s="43"/>
      <c r="U237" s="43"/>
    </row>
    <row r="238" spans="1:21" ht="15" x14ac:dyDescent="0.2">
      <c r="A238" s="68">
        <v>21</v>
      </c>
      <c r="B238" s="68"/>
      <c r="C238" s="68">
        <f t="shared" si="24"/>
        <v>0.67230909575332343</v>
      </c>
      <c r="D238" s="68"/>
      <c r="E238" s="68"/>
      <c r="F238" s="69">
        <f t="shared" si="25"/>
        <v>0.42207107645096664</v>
      </c>
      <c r="G238" s="69"/>
      <c r="H238" s="69"/>
      <c r="I238" s="69">
        <f t="shared" si="26"/>
        <v>1.7336826383431148</v>
      </c>
      <c r="J238" s="69"/>
      <c r="K238" s="69"/>
      <c r="L238" s="69">
        <f t="shared" si="27"/>
        <v>1.5787261079897057</v>
      </c>
      <c r="M238" s="69"/>
      <c r="N238" s="43"/>
      <c r="O238" s="43"/>
      <c r="P238" s="43"/>
      <c r="Q238" s="43"/>
      <c r="R238" s="43"/>
      <c r="S238" s="43"/>
      <c r="T238" s="43"/>
      <c r="U238" s="43"/>
    </row>
    <row r="239" spans="1:21" ht="15" x14ac:dyDescent="0.2">
      <c r="A239" s="68">
        <v>22</v>
      </c>
      <c r="B239" s="68"/>
      <c r="C239" s="68">
        <f t="shared" si="24"/>
        <v>0.70702031614804928</v>
      </c>
      <c r="D239" s="68"/>
      <c r="E239" s="68"/>
      <c r="F239" s="69">
        <f t="shared" si="25"/>
        <v>0.4425055069708056</v>
      </c>
      <c r="G239" s="69"/>
      <c r="H239" s="69"/>
      <c r="I239" s="69">
        <f t="shared" si="26"/>
        <v>1.5871803280033847</v>
      </c>
      <c r="J239" s="69"/>
      <c r="K239" s="69"/>
      <c r="L239" s="69">
        <f t="shared" si="27"/>
        <v>1.4477610244547163</v>
      </c>
      <c r="M239" s="69"/>
      <c r="N239" s="43"/>
      <c r="O239" s="43"/>
      <c r="P239" s="43"/>
      <c r="Q239" s="43"/>
      <c r="R239" s="43"/>
      <c r="S239" s="43"/>
      <c r="T239" s="43"/>
      <c r="U239" s="43"/>
    </row>
    <row r="240" spans="1:21" ht="15" x14ac:dyDescent="0.2">
      <c r="A240" s="68">
        <v>23</v>
      </c>
      <c r="B240" s="68"/>
      <c r="C240" s="68">
        <f t="shared" si="24"/>
        <v>0.74451509187882792</v>
      </c>
      <c r="D240" s="68"/>
      <c r="E240" s="68"/>
      <c r="F240" s="69">
        <f t="shared" si="25"/>
        <v>0.46446651262809502</v>
      </c>
      <c r="G240" s="69"/>
      <c r="H240" s="69"/>
      <c r="I240" s="69">
        <f t="shared" si="26"/>
        <v>1.4586633682951045</v>
      </c>
      <c r="J240" s="69"/>
      <c r="K240" s="69"/>
      <c r="L240" s="69">
        <f t="shared" si="27"/>
        <v>1.3325696157917677</v>
      </c>
      <c r="M240" s="69"/>
      <c r="N240" s="43"/>
      <c r="O240" s="43"/>
      <c r="P240" s="43"/>
      <c r="Q240" s="43"/>
      <c r="R240" s="43"/>
      <c r="S240" s="43"/>
      <c r="T240" s="43"/>
      <c r="U240" s="43"/>
    </row>
    <row r="241" spans="1:21" ht="15" x14ac:dyDescent="0.2">
      <c r="A241" s="68">
        <v>24</v>
      </c>
      <c r="B241" s="68"/>
      <c r="C241" s="68">
        <f t="shared" si="24"/>
        <v>0.78510188229597155</v>
      </c>
      <c r="D241" s="68"/>
      <c r="E241" s="68"/>
      <c r="F241" s="69">
        <f t="shared" si="25"/>
        <v>0.48811063569195734</v>
      </c>
      <c r="G241" s="69"/>
      <c r="H241" s="69"/>
      <c r="I241" s="69">
        <f t="shared" si="26"/>
        <v>1.3452811674068506</v>
      </c>
      <c r="J241" s="69"/>
      <c r="K241" s="69"/>
      <c r="L241" s="69">
        <f t="shared" si="27"/>
        <v>1.2306999567165522</v>
      </c>
      <c r="M241" s="69"/>
      <c r="N241" s="43"/>
      <c r="O241" s="43"/>
      <c r="P241" s="43"/>
      <c r="Q241" s="43"/>
      <c r="R241" s="43"/>
      <c r="S241" s="43"/>
      <c r="T241" s="43"/>
      <c r="U241" s="43"/>
    </row>
    <row r="242" spans="1:21" ht="15" x14ac:dyDescent="0.2">
      <c r="A242" s="108">
        <v>25</v>
      </c>
      <c r="B242" s="108"/>
      <c r="C242" s="108">
        <f t="shared" si="24"/>
        <v>0.8291334665262412</v>
      </c>
      <c r="D242" s="108"/>
      <c r="E242" s="108"/>
      <c r="F242" s="111">
        <f t="shared" si="25"/>
        <v>0.51361509184584542</v>
      </c>
      <c r="G242" s="111"/>
      <c r="H242" s="111"/>
      <c r="I242" s="111">
        <f t="shared" si="26"/>
        <v>1.2447299127539195</v>
      </c>
      <c r="J242" s="111"/>
      <c r="K242" s="111"/>
      <c r="L242" s="111">
        <f t="shared" si="27"/>
        <v>1.1401613381248592</v>
      </c>
      <c r="M242" s="111"/>
      <c r="N242" s="43"/>
      <c r="O242" s="43"/>
      <c r="P242" s="43"/>
      <c r="Q242" s="43"/>
      <c r="R242" s="43"/>
      <c r="S242" s="43"/>
      <c r="T242" s="43"/>
      <c r="U242" s="43"/>
    </row>
    <row r="243" spans="1:21" ht="15" x14ac:dyDescent="0.2">
      <c r="A243" s="68">
        <v>26</v>
      </c>
      <c r="B243" s="68"/>
      <c r="C243" s="68">
        <f t="shared" si="24"/>
        <v>0.87701487584363191</v>
      </c>
      <c r="D243" s="68"/>
      <c r="E243" s="68"/>
      <c r="F243" s="69">
        <f t="shared" si="25"/>
        <v>0.54118114831219755</v>
      </c>
      <c r="G243" s="69"/>
      <c r="H243" s="69"/>
      <c r="I243" s="69">
        <f t="shared" si="26"/>
        <v>1.1551307208402499</v>
      </c>
      <c r="J243" s="69"/>
      <c r="K243" s="69"/>
      <c r="L243" s="69">
        <f t="shared" si="27"/>
        <v>1.0593234608453517</v>
      </c>
      <c r="M243" s="69"/>
      <c r="N243" s="43"/>
      <c r="O243" s="43"/>
      <c r="P243" s="43"/>
      <c r="Q243" s="43"/>
      <c r="R243" s="43"/>
      <c r="S243" s="43"/>
      <c r="T243" s="43"/>
      <c r="U243" s="43"/>
    </row>
    <row r="244" spans="1:21" ht="15" x14ac:dyDescent="0.2">
      <c r="A244" s="68">
        <v>27</v>
      </c>
      <c r="B244" s="68"/>
      <c r="C244" s="68">
        <f t="shared" si="24"/>
        <v>0.92921304666427618</v>
      </c>
      <c r="D244" s="68"/>
      <c r="E244" s="68"/>
      <c r="F244" s="69">
        <f t="shared" si="25"/>
        <v>0.57103816654406891</v>
      </c>
      <c r="G244" s="69"/>
      <c r="H244" s="69"/>
      <c r="I244" s="69">
        <f t="shared" si="26"/>
        <v>1.0749384633647108</v>
      </c>
      <c r="J244" s="69"/>
      <c r="K244" s="69"/>
      <c r="L244" s="69">
        <f t="shared" si="27"/>
        <v>0.98684052647093901</v>
      </c>
      <c r="M244" s="69"/>
      <c r="N244" s="43"/>
      <c r="O244" s="43"/>
      <c r="P244" s="43"/>
      <c r="Q244" s="43"/>
      <c r="R244" s="43"/>
      <c r="S244" s="43"/>
      <c r="T244" s="43"/>
      <c r="U244" s="43"/>
    </row>
    <row r="245" spans="1:21" ht="15" x14ac:dyDescent="0.2">
      <c r="A245" s="68">
        <v>28</v>
      </c>
      <c r="B245" s="68"/>
      <c r="C245" s="68">
        <f t="shared" si="24"/>
        <v>0.98626863754502359</v>
      </c>
      <c r="D245" s="68"/>
      <c r="E245" s="68"/>
      <c r="F245" s="69">
        <f t="shared" si="25"/>
        <v>0.60344846379762618</v>
      </c>
      <c r="G245" s="69"/>
      <c r="H245" s="69"/>
      <c r="I245" s="69">
        <f t="shared" si="26"/>
        <v>1.0028727209986377</v>
      </c>
      <c r="J245" s="69"/>
      <c r="K245" s="69"/>
      <c r="L245" s="69">
        <f t="shared" si="27"/>
        <v>0.92159341614740931</v>
      </c>
      <c r="M245" s="69"/>
      <c r="N245" s="43"/>
      <c r="O245" s="43"/>
      <c r="P245" s="43"/>
      <c r="Q245" s="43"/>
      <c r="R245" s="43"/>
      <c r="S245" s="43"/>
      <c r="T245" s="43"/>
      <c r="U245" s="43"/>
    </row>
    <row r="246" spans="1:21" ht="15" x14ac:dyDescent="0.2">
      <c r="A246" s="68">
        <v>29</v>
      </c>
      <c r="B246" s="68"/>
      <c r="C246" s="68">
        <f t="shared" si="24"/>
        <v>1.0488105872543145</v>
      </c>
      <c r="D246" s="68"/>
      <c r="E246" s="68"/>
      <c r="F246" s="69">
        <f t="shared" si="25"/>
        <v>0.63871318956663647</v>
      </c>
      <c r="G246" s="69"/>
      <c r="H246" s="69"/>
      <c r="I246" s="69">
        <f t="shared" si="26"/>
        <v>0.93786491288712914</v>
      </c>
      <c r="J246" s="69"/>
      <c r="K246" s="69"/>
      <c r="L246" s="69">
        <f t="shared" si="27"/>
        <v>0.86264517897057524</v>
      </c>
      <c r="M246" s="69"/>
      <c r="N246" s="43"/>
      <c r="O246" s="43"/>
      <c r="P246" s="43"/>
      <c r="Q246" s="43"/>
      <c r="R246" s="43"/>
      <c r="S246" s="43"/>
      <c r="T246" s="43"/>
      <c r="U246" s="43"/>
    </row>
    <row r="247" spans="1:21" ht="15" x14ac:dyDescent="0.2">
      <c r="A247" s="68">
        <v>30</v>
      </c>
      <c r="B247" s="68"/>
      <c r="C247" s="68">
        <f t="shared" si="24"/>
        <v>1.1175741712871639</v>
      </c>
      <c r="D247" s="68"/>
      <c r="E247" s="68"/>
      <c r="F247" s="69">
        <f t="shared" si="25"/>
        <v>0.67717946746213009</v>
      </c>
      <c r="G247" s="69"/>
      <c r="H247" s="69"/>
      <c r="I247" s="69">
        <f t="shared" si="26"/>
        <v>0.87901739710986582</v>
      </c>
      <c r="J247" s="69"/>
      <c r="K247" s="69"/>
      <c r="L247" s="69">
        <f t="shared" si="27"/>
        <v>0.80920642978064838</v>
      </c>
      <c r="M247" s="69"/>
      <c r="N247" s="43"/>
      <c r="O247" s="43"/>
      <c r="P247" s="43"/>
      <c r="Q247" s="43"/>
      <c r="R247" s="43"/>
      <c r="S247" s="43"/>
      <c r="T247" s="43"/>
      <c r="U247" s="43"/>
    </row>
    <row r="248" spans="1:21" ht="15" x14ac:dyDescent="0.2">
      <c r="A248" s="90">
        <v>31</v>
      </c>
      <c r="B248" s="90"/>
      <c r="C248" s="90">
        <f t="shared" si="24"/>
        <v>1.1934235597281377</v>
      </c>
      <c r="D248" s="90"/>
      <c r="E248" s="90"/>
      <c r="F248" s="69">
        <f t="shared" si="25"/>
        <v>0.71924912522538798</v>
      </c>
      <c r="G248" s="96"/>
      <c r="H248" s="96"/>
      <c r="I248" s="96">
        <f t="shared" si="26"/>
        <v>0.82557153149336593</v>
      </c>
      <c r="J248" s="96"/>
      <c r="K248" s="96"/>
      <c r="L248" s="96">
        <f t="shared" si="27"/>
        <v>0.76060820550421793</v>
      </c>
      <c r="M248" s="96"/>
      <c r="N248" s="43"/>
      <c r="O248" s="43"/>
      <c r="P248" s="43"/>
      <c r="Q248" s="43"/>
      <c r="R248" s="43"/>
      <c r="S248" s="43"/>
      <c r="T248" s="43"/>
      <c r="U248" s="43"/>
    </row>
    <row r="249" spans="1:21" ht="15" x14ac:dyDescent="0.2">
      <c r="A249" s="68">
        <v>32</v>
      </c>
      <c r="B249" s="68"/>
      <c r="C249" s="68">
        <f t="shared" si="24"/>
        <v>1.2773802171958504</v>
      </c>
      <c r="D249" s="68"/>
      <c r="E249" s="68"/>
      <c r="F249" s="69">
        <f t="shared" si="25"/>
        <v>0.76538943157555273</v>
      </c>
      <c r="G249" s="69"/>
      <c r="H249" s="69"/>
      <c r="I249" s="69">
        <f t="shared" si="26"/>
        <v>0.77688251224159732</v>
      </c>
      <c r="J249" s="69"/>
      <c r="K249" s="69"/>
      <c r="L249" s="69">
        <f t="shared" si="27"/>
        <v>0.71628049231941548</v>
      </c>
      <c r="M249" s="69"/>
      <c r="N249" s="43"/>
      <c r="O249" s="43"/>
      <c r="P249" s="43"/>
      <c r="Q249" s="43"/>
      <c r="R249" s="43"/>
      <c r="S249" s="43"/>
      <c r="T249" s="43"/>
      <c r="U249" s="43"/>
    </row>
    <row r="250" spans="1:21" ht="15" x14ac:dyDescent="0.2">
      <c r="A250" s="68">
        <v>33</v>
      </c>
      <c r="B250" s="68"/>
      <c r="C250" s="68">
        <f t="shared" si="24"/>
        <v>1.3706589555768116</v>
      </c>
      <c r="D250" s="68"/>
      <c r="E250" s="68"/>
      <c r="F250" s="69">
        <f t="shared" si="25"/>
        <v>0.81614638755847513</v>
      </c>
      <c r="G250" s="69"/>
      <c r="H250" s="69"/>
      <c r="I250" s="69">
        <f t="shared" si="26"/>
        <v>0.73239938981999042</v>
      </c>
      <c r="J250" s="69"/>
      <c r="K250" s="69"/>
      <c r="L250" s="69">
        <f t="shared" si="27"/>
        <v>0.67573510511005908</v>
      </c>
      <c r="M250" s="69"/>
      <c r="N250" s="43"/>
      <c r="O250" s="43"/>
      <c r="P250" s="43"/>
      <c r="Q250" s="43"/>
      <c r="R250" s="43"/>
      <c r="S250" s="43"/>
      <c r="T250" s="43"/>
      <c r="U250" s="43"/>
    </row>
    <row r="251" spans="1:21" ht="15" x14ac:dyDescent="0.2">
      <c r="A251" s="90">
        <v>34</v>
      </c>
      <c r="B251" s="90"/>
      <c r="C251" s="90">
        <f t="shared" si="24"/>
        <v>1.4747141118360785</v>
      </c>
      <c r="D251" s="104"/>
      <c r="E251" s="104"/>
      <c r="F251" s="96">
        <f t="shared" si="25"/>
        <v>0.87216129491439198</v>
      </c>
      <c r="G251" s="107"/>
      <c r="H251" s="107"/>
      <c r="I251" s="107">
        <f t="shared" si="26"/>
        <v>0.69164907566402201</v>
      </c>
      <c r="J251" s="96"/>
      <c r="K251" s="96"/>
      <c r="L251" s="96">
        <f t="shared" si="27"/>
        <v>0.63855193664679455</v>
      </c>
      <c r="M251" s="96"/>
      <c r="N251" s="43"/>
      <c r="O251" s="43"/>
      <c r="P251" s="43"/>
      <c r="Q251" s="43"/>
      <c r="R251" s="43"/>
      <c r="S251" s="43"/>
      <c r="T251" s="43"/>
      <c r="U251" s="43"/>
    </row>
    <row r="252" spans="1:21" ht="15" x14ac:dyDescent="0.2">
      <c r="A252" s="68">
        <v>35</v>
      </c>
      <c r="B252" s="68"/>
      <c r="C252" s="68">
        <f t="shared" si="24"/>
        <v>1.5912992663689924</v>
      </c>
      <c r="D252" s="68"/>
      <c r="E252" s="68"/>
      <c r="F252" s="69">
        <f t="shared" si="25"/>
        <v>0.93419156340663612</v>
      </c>
      <c r="G252" s="69"/>
      <c r="H252" s="69"/>
      <c r="I252" s="69">
        <f t="shared" si="26"/>
        <v>0.65422345142600036</v>
      </c>
      <c r="J252" s="69"/>
      <c r="K252" s="69"/>
      <c r="L252" s="69">
        <f t="shared" si="27"/>
        <v>0.60436783721557197</v>
      </c>
      <c r="M252" s="69"/>
      <c r="N252" s="43"/>
      <c r="O252" s="43"/>
      <c r="P252" s="43"/>
      <c r="Q252" s="43"/>
      <c r="R252" s="43"/>
      <c r="S252" s="43"/>
      <c r="T252" s="43"/>
      <c r="U252" s="43"/>
    </row>
    <row r="253" spans="1:21" ht="15" x14ac:dyDescent="0.2">
      <c r="A253" s="68">
        <v>36</v>
      </c>
      <c r="B253" s="68"/>
      <c r="C253" s="68">
        <f t="shared" si="24"/>
        <v>1.7225452804428638</v>
      </c>
      <c r="D253" s="68"/>
      <c r="E253" s="68"/>
      <c r="F253" s="69">
        <f t="shared" si="25"/>
        <v>1.0031370503943593</v>
      </c>
      <c r="G253" s="69"/>
      <c r="H253" s="69"/>
      <c r="I253" s="69">
        <f t="shared" si="26"/>
        <v>0.61976890945269203</v>
      </c>
      <c r="J253" s="69"/>
      <c r="K253" s="69"/>
      <c r="L253" s="69">
        <f t="shared" si="27"/>
        <v>0.57286756342467549</v>
      </c>
      <c r="M253" s="69"/>
      <c r="N253" s="43"/>
      <c r="O253" s="43"/>
      <c r="P253" s="43"/>
      <c r="Q253" s="43"/>
      <c r="R253" s="43"/>
      <c r="S253" s="43"/>
      <c r="T253" s="43"/>
      <c r="U253" s="43"/>
    </row>
    <row r="254" spans="1:21" ht="15" x14ac:dyDescent="0.2">
      <c r="A254" s="68">
        <v>37</v>
      </c>
      <c r="B254" s="68"/>
      <c r="C254" s="68">
        <f t="shared" si="24"/>
        <v>1.8710634303619051</v>
      </c>
      <c r="D254" s="68"/>
      <c r="E254" s="68"/>
      <c r="F254" s="69">
        <f t="shared" si="25"/>
        <v>1.0800736897095153</v>
      </c>
      <c r="G254" s="69"/>
      <c r="H254" s="69"/>
      <c r="I254" s="69">
        <f t="shared" si="26"/>
        <v>0.58797781270345517</v>
      </c>
      <c r="J254" s="69"/>
      <c r="K254" s="69"/>
      <c r="L254" s="69">
        <f t="shared" si="27"/>
        <v>0.54377636645578376</v>
      </c>
      <c r="M254" s="69"/>
      <c r="N254" s="43"/>
      <c r="O254" s="43"/>
      <c r="P254" s="43"/>
      <c r="Q254" s="43"/>
      <c r="R254" s="43"/>
      <c r="S254" s="43"/>
      <c r="T254" s="43"/>
      <c r="U254" s="43"/>
    </row>
    <row r="255" spans="1:21" ht="15" x14ac:dyDescent="0.2">
      <c r="A255" s="68">
        <v>38</v>
      </c>
      <c r="B255" s="68"/>
      <c r="C255" s="68">
        <f t="shared" si="24"/>
        <v>2.0400833946846579</v>
      </c>
      <c r="D255" s="68"/>
      <c r="E255" s="68"/>
      <c r="F255" s="69">
        <f t="shared" si="25"/>
        <v>1.1662968240001486</v>
      </c>
      <c r="G255" s="69"/>
      <c r="H255" s="69"/>
      <c r="I255" s="69">
        <f t="shared" si="26"/>
        <v>0.55858148071208924</v>
      </c>
      <c r="J255" s="69"/>
      <c r="K255" s="69"/>
      <c r="L255" s="69">
        <f t="shared" si="27"/>
        <v>0.5168538881092033</v>
      </c>
      <c r="M255" s="69"/>
      <c r="N255" s="43"/>
      <c r="O255" s="43"/>
      <c r="P255" s="43"/>
      <c r="Q255" s="43"/>
      <c r="R255" s="43"/>
      <c r="S255" s="43"/>
      <c r="T255" s="43"/>
      <c r="U255" s="43"/>
    </row>
    <row r="256" spans="1:21" ht="15" x14ac:dyDescent="0.2">
      <c r="A256" s="68">
        <v>39</v>
      </c>
      <c r="B256" s="68"/>
      <c r="C256" s="68">
        <f t="shared" si="24"/>
        <v>2.2336403659945714</v>
      </c>
      <c r="D256" s="68"/>
      <c r="E256" s="68"/>
      <c r="F256" s="69">
        <f t="shared" si="25"/>
        <v>1.2633775979989741</v>
      </c>
      <c r="G256" s="69"/>
      <c r="H256" s="69"/>
      <c r="I256" s="69">
        <f t="shared" si="26"/>
        <v>0.53134439685768864</v>
      </c>
      <c r="J256" s="69"/>
      <c r="K256" s="69"/>
      <c r="L256" s="69">
        <f t="shared" si="27"/>
        <v>0.49188910677307462</v>
      </c>
      <c r="M256" s="69"/>
      <c r="N256" s="43"/>
      <c r="O256" s="43"/>
      <c r="P256" s="43"/>
      <c r="Q256" s="43"/>
      <c r="R256" s="43"/>
      <c r="S256" s="43"/>
      <c r="T256" s="43"/>
      <c r="U256" s="43"/>
    </row>
    <row r="257" spans="1:21" ht="15" x14ac:dyDescent="0.2">
      <c r="A257" s="68">
        <v>40</v>
      </c>
      <c r="B257" s="68"/>
      <c r="C257" s="68">
        <f t="shared" si="24"/>
        <v>2.456832531438141</v>
      </c>
      <c r="D257" s="68"/>
      <c r="E257" s="68"/>
      <c r="F257" s="69">
        <f t="shared" si="25"/>
        <v>1.3732371435849711</v>
      </c>
      <c r="G257" s="69"/>
      <c r="H257" s="69"/>
      <c r="I257" s="69">
        <f t="shared" si="26"/>
        <v>0.50605939916208154</v>
      </c>
      <c r="J257" s="69"/>
      <c r="K257" s="69"/>
      <c r="L257" s="69">
        <f t="shared" si="27"/>
        <v>0.46869613139284838</v>
      </c>
      <c r="M257" s="69"/>
      <c r="N257" s="43"/>
      <c r="O257" s="43"/>
      <c r="P257" s="43"/>
      <c r="Q257" s="43"/>
      <c r="R257" s="43"/>
      <c r="S257" s="43"/>
      <c r="T257" s="43"/>
      <c r="U257" s="43"/>
    </row>
    <row r="258" spans="1:21" ht="15" x14ac:dyDescent="0.2">
      <c r="A258" s="68">
        <v>41</v>
      </c>
      <c r="B258" s="68"/>
      <c r="C258" s="68">
        <f t="shared" si="24"/>
        <v>2.7161811538443823</v>
      </c>
      <c r="D258" s="68"/>
      <c r="E258" s="68"/>
      <c r="F258" s="69">
        <f t="shared" si="25"/>
        <v>1.4982453179475024</v>
      </c>
      <c r="G258" s="69"/>
      <c r="H258" s="69"/>
      <c r="I258" s="69">
        <f t="shared" si="26"/>
        <v>0.48254366779841573</v>
      </c>
      <c r="J258" s="69"/>
      <c r="K258" s="69"/>
      <c r="L258" s="69">
        <f t="shared" si="27"/>
        <v>0.44711068427065459</v>
      </c>
      <c r="M258" s="69"/>
      <c r="N258" s="43"/>
      <c r="O258" s="43"/>
      <c r="P258" s="43"/>
      <c r="Q258" s="43"/>
      <c r="R258" s="43"/>
      <c r="S258" s="43"/>
      <c r="T258" s="43"/>
      <c r="U258" s="43"/>
    </row>
    <row r="259" spans="1:21" x14ac:dyDescent="0.2">
      <c r="A259" s="79" t="s">
        <v>100</v>
      </c>
      <c r="B259" s="56"/>
      <c r="C259" s="80"/>
      <c r="D259" s="81"/>
      <c r="E259" s="81"/>
      <c r="F259" s="52"/>
      <c r="G259" s="81"/>
      <c r="H259" s="81"/>
      <c r="I259" s="81"/>
      <c r="J259" s="81"/>
      <c r="K259" s="81"/>
      <c r="L259" s="81"/>
      <c r="M259" s="82"/>
      <c r="N259" s="52" t="s">
        <v>101</v>
      </c>
      <c r="O259" s="43"/>
      <c r="P259" s="43"/>
      <c r="Q259" s="52" t="s">
        <v>102</v>
      </c>
      <c r="R259" s="43"/>
      <c r="S259" s="43"/>
      <c r="T259" s="43"/>
      <c r="U259" s="43"/>
    </row>
    <row r="260" spans="1:21" x14ac:dyDescent="0.2">
      <c r="A260" s="68">
        <v>1</v>
      </c>
      <c r="B260" s="85"/>
      <c r="C260" s="85">
        <f>C176+C218</f>
        <v>2.5352508095623612</v>
      </c>
      <c r="D260" s="85"/>
      <c r="E260" s="85"/>
      <c r="F260" s="85">
        <f>F176+F218</f>
        <v>2.3127792064380541</v>
      </c>
      <c r="G260" s="85"/>
      <c r="H260" s="85"/>
      <c r="I260" s="85">
        <f>I176+I218</f>
        <v>188.00550445015065</v>
      </c>
      <c r="J260" s="85"/>
      <c r="K260" s="85"/>
      <c r="L260" s="85">
        <f>L176+L218</f>
        <v>159.2616753360924</v>
      </c>
      <c r="M260" s="85"/>
      <c r="N260" s="85">
        <f>((L260*$L$5)+($C$5*C260)+($F$5*F260)+(I260*$I$5))/$N$6</f>
        <v>77.252334940271894</v>
      </c>
      <c r="O260" s="86" t="str">
        <f>IF(N260&lt;10,"A",IF(N260&lt;20,"B",IF(N260&lt;35,"C",IF(N260&lt;55,"D",IF(N260&lt;80,"E","F")))))</f>
        <v>E</v>
      </c>
      <c r="P260" s="43"/>
      <c r="Q260" s="87">
        <f>MIN(N260:N300)</f>
        <v>15.945410252253815</v>
      </c>
      <c r="R260" s="43"/>
      <c r="S260" s="43"/>
      <c r="T260" s="43"/>
      <c r="U260" s="43"/>
    </row>
    <row r="261" spans="1:21" x14ac:dyDescent="0.2">
      <c r="A261" s="68">
        <v>2</v>
      </c>
      <c r="B261" s="85"/>
      <c r="C261" s="85">
        <f t="shared" ref="C261:C300" si="28">C177+C219</f>
        <v>2.8006062026674967</v>
      </c>
      <c r="D261" s="85"/>
      <c r="E261" s="85"/>
      <c r="F261" s="85">
        <f>F177+F219</f>
        <v>2.5608664195900994</v>
      </c>
      <c r="G261" s="85"/>
      <c r="H261" s="85"/>
      <c r="I261" s="85">
        <f t="shared" ref="I261:I300" si="29">I177+I219</f>
        <v>134.83932170390864</v>
      </c>
      <c r="J261" s="85"/>
      <c r="K261" s="85"/>
      <c r="L261" s="85">
        <f t="shared" ref="L261:L300" si="30">L177+L219</f>
        <v>113.66112927612279</v>
      </c>
      <c r="M261" s="85"/>
      <c r="N261" s="85">
        <f t="shared" ref="N261:N300" si="31">((L261*$L$5)+($C$5*C261)+($F$5*F261)+(I261*$I$5))/$N$6</f>
        <v>55.823646830880783</v>
      </c>
      <c r="O261" s="86" t="str">
        <f t="shared" ref="O261:O300" si="32">IF(N261&lt;10,"A",IF(N261&lt;20,"B",IF(N261&lt;35,"C",IF(N261&lt;55,"D",IF(N261&lt;80,"E","F")))))</f>
        <v>E</v>
      </c>
      <c r="P261" s="43"/>
      <c r="Q261" s="43"/>
      <c r="R261" s="43"/>
      <c r="S261" s="43"/>
      <c r="T261" s="43"/>
      <c r="U261" s="43"/>
    </row>
    <row r="262" spans="1:21" x14ac:dyDescent="0.2">
      <c r="A262" s="68">
        <v>3</v>
      </c>
      <c r="B262" s="85"/>
      <c r="C262" s="85">
        <f t="shared" si="28"/>
        <v>3.0802829143623116</v>
      </c>
      <c r="D262" s="85"/>
      <c r="E262" s="85"/>
      <c r="F262" s="85">
        <f t="shared" ref="F262:F300" si="33">F178+F220</f>
        <v>2.8223360193016473</v>
      </c>
      <c r="G262" s="85"/>
      <c r="H262" s="85"/>
      <c r="I262" s="85">
        <f t="shared" si="29"/>
        <v>98.967402226090911</v>
      </c>
      <c r="J262" s="85"/>
      <c r="K262" s="85"/>
      <c r="L262" s="85">
        <f t="shared" si="30"/>
        <v>84.625630898300187</v>
      </c>
      <c r="M262" s="85"/>
      <c r="N262" s="85">
        <f t="shared" si="31"/>
        <v>41.784257549775027</v>
      </c>
      <c r="O262" s="86" t="str">
        <f t="shared" si="32"/>
        <v>D</v>
      </c>
      <c r="P262" s="43"/>
      <c r="Q262" s="43"/>
      <c r="R262" s="43"/>
      <c r="S262" s="43"/>
      <c r="T262" s="43"/>
      <c r="U262" s="43"/>
    </row>
    <row r="263" spans="1:21" x14ac:dyDescent="0.2">
      <c r="A263" s="68">
        <v>4</v>
      </c>
      <c r="B263" s="85"/>
      <c r="C263" s="85">
        <f t="shared" si="28"/>
        <v>3.3743182789358901</v>
      </c>
      <c r="D263" s="85"/>
      <c r="E263" s="85"/>
      <c r="F263" s="85">
        <f t="shared" si="33"/>
        <v>3.097209447153181</v>
      </c>
      <c r="G263" s="85"/>
      <c r="H263" s="85"/>
      <c r="I263" s="85">
        <f t="shared" si="29"/>
        <v>76.142390383923853</v>
      </c>
      <c r="J263" s="85"/>
      <c r="K263" s="85"/>
      <c r="L263" s="85">
        <f t="shared" si="30"/>
        <v>67.230128226514381</v>
      </c>
      <c r="M263" s="85"/>
      <c r="N263" s="85">
        <f t="shared" si="31"/>
        <v>33.141486057604006</v>
      </c>
      <c r="O263" s="86" t="str">
        <f t="shared" si="32"/>
        <v>C</v>
      </c>
      <c r="P263" s="43"/>
      <c r="Q263" s="43"/>
      <c r="R263" s="43"/>
      <c r="S263" s="43"/>
      <c r="T263" s="43"/>
      <c r="U263" s="43"/>
    </row>
    <row r="264" spans="1:21" x14ac:dyDescent="0.2">
      <c r="A264" s="68">
        <v>5</v>
      </c>
      <c r="B264" s="85"/>
      <c r="C264" s="85">
        <f t="shared" si="28"/>
        <v>3.6827530008152105</v>
      </c>
      <c r="D264" s="85"/>
      <c r="E264" s="85"/>
      <c r="F264" s="85">
        <f t="shared" si="33"/>
        <v>3.385509988787216</v>
      </c>
      <c r="G264" s="85"/>
      <c r="H264" s="85"/>
      <c r="I264" s="85">
        <f t="shared" si="29"/>
        <v>62.326973321481674</v>
      </c>
      <c r="J264" s="85"/>
      <c r="K264" s="85"/>
      <c r="L264" s="85">
        <f t="shared" si="30"/>
        <v>56.768155184033859</v>
      </c>
      <c r="M264" s="85"/>
      <c r="N264" s="85">
        <f t="shared" si="31"/>
        <v>27.995954817670963</v>
      </c>
      <c r="O264" s="86" t="str">
        <f t="shared" si="32"/>
        <v>C</v>
      </c>
      <c r="P264" s="43"/>
      <c r="Q264" s="43"/>
      <c r="R264" s="43"/>
      <c r="S264" s="43"/>
      <c r="T264" s="43"/>
      <c r="U264" s="43"/>
    </row>
    <row r="265" spans="1:21" x14ac:dyDescent="0.2">
      <c r="A265" s="68">
        <v>6</v>
      </c>
      <c r="B265" s="85"/>
      <c r="C265" s="85">
        <f t="shared" si="28"/>
        <v>4.0056315278056838</v>
      </c>
      <c r="D265" s="85"/>
      <c r="E265" s="85"/>
      <c r="F265" s="85">
        <f t="shared" si="33"/>
        <v>3.6872629679065612</v>
      </c>
      <c r="G265" s="85"/>
      <c r="H265" s="85"/>
      <c r="I265" s="85">
        <f t="shared" si="29"/>
        <v>53.725096761541707</v>
      </c>
      <c r="J265" s="85"/>
      <c r="K265" s="85"/>
      <c r="L265" s="85">
        <f t="shared" si="30"/>
        <v>50.076227666063915</v>
      </c>
      <c r="M265" s="85"/>
      <c r="N265" s="85">
        <f t="shared" si="31"/>
        <v>24.826669908306833</v>
      </c>
      <c r="O265" s="86" t="str">
        <f t="shared" si="32"/>
        <v>C</v>
      </c>
      <c r="P265" s="43"/>
      <c r="Q265" s="43"/>
      <c r="R265" s="43"/>
      <c r="S265" s="43"/>
      <c r="T265" s="43"/>
      <c r="U265" s="43"/>
    </row>
    <row r="266" spans="1:21" x14ac:dyDescent="0.2">
      <c r="A266" s="68">
        <v>7</v>
      </c>
      <c r="B266" s="85"/>
      <c r="C266" s="85">
        <f t="shared" si="28"/>
        <v>4.3430024736545141</v>
      </c>
      <c r="D266" s="85"/>
      <c r="E266" s="85"/>
      <c r="F266" s="85">
        <f t="shared" si="33"/>
        <v>4.0024959645519926</v>
      </c>
      <c r="G266" s="85"/>
      <c r="H266" s="85"/>
      <c r="I266" s="85">
        <f t="shared" si="29"/>
        <v>48.007132993039903</v>
      </c>
      <c r="J266" s="85"/>
      <c r="K266" s="85"/>
      <c r="L266" s="85">
        <f t="shared" si="30"/>
        <v>45.459292750778012</v>
      </c>
      <c r="M266" s="85"/>
      <c r="N266" s="85">
        <f t="shared" si="31"/>
        <v>22.75193221919281</v>
      </c>
      <c r="O266" s="86" t="str">
        <f t="shared" si="32"/>
        <v>C</v>
      </c>
      <c r="P266" s="43"/>
      <c r="Q266" s="43"/>
      <c r="R266" s="43"/>
      <c r="S266" s="43"/>
      <c r="T266" s="43"/>
      <c r="U266" s="43"/>
    </row>
    <row r="267" spans="1:21" x14ac:dyDescent="0.2">
      <c r="A267" s="68">
        <v>8</v>
      </c>
      <c r="B267" s="85"/>
      <c r="C267" s="85">
        <f t="shared" si="28"/>
        <v>4.6949190975597972</v>
      </c>
      <c r="D267" s="85"/>
      <c r="E267" s="85"/>
      <c r="F267" s="85">
        <f t="shared" si="33"/>
        <v>4.331239061202016</v>
      </c>
      <c r="G267" s="85"/>
      <c r="H267" s="85"/>
      <c r="I267" s="85">
        <f t="shared" si="29"/>
        <v>43.927007176026123</v>
      </c>
      <c r="J267" s="85"/>
      <c r="K267" s="85"/>
      <c r="L267" s="85">
        <f t="shared" si="30"/>
        <v>42.045152575371873</v>
      </c>
      <c r="M267" s="85"/>
      <c r="N267" s="85">
        <f t="shared" si="31"/>
        <v>21.307382929474709</v>
      </c>
      <c r="O267" s="86" t="str">
        <f t="shared" si="32"/>
        <v>C</v>
      </c>
      <c r="P267" s="43"/>
      <c r="Q267" s="43"/>
      <c r="R267" s="43"/>
      <c r="S267" s="43"/>
      <c r="T267" s="43"/>
      <c r="U267" s="43"/>
    </row>
    <row r="268" spans="1:21" x14ac:dyDescent="0.2">
      <c r="A268" s="68">
        <v>9</v>
      </c>
      <c r="B268" s="85"/>
      <c r="C268" s="85">
        <f t="shared" si="28"/>
        <v>5.0614398496015429</v>
      </c>
      <c r="D268" s="85"/>
      <c r="E268" s="85"/>
      <c r="F268" s="85">
        <f t="shared" si="33"/>
        <v>4.6735251208302779</v>
      </c>
      <c r="G268" s="85"/>
      <c r="H268" s="85"/>
      <c r="I268" s="85">
        <f t="shared" si="29"/>
        <v>40.826968286664304</v>
      </c>
      <c r="J268" s="85"/>
      <c r="K268" s="85"/>
      <c r="L268" s="85">
        <f t="shared" si="30"/>
        <v>39.370445684291596</v>
      </c>
      <c r="M268" s="85"/>
      <c r="N268" s="85">
        <f t="shared" si="31"/>
        <v>20.247298019509017</v>
      </c>
      <c r="O268" s="88" t="str">
        <f t="shared" si="32"/>
        <v>C</v>
      </c>
      <c r="P268" s="43"/>
      <c r="Q268" s="43"/>
      <c r="R268" s="43"/>
      <c r="S268" s="43"/>
      <c r="T268" s="43"/>
      <c r="U268" s="43"/>
    </row>
    <row r="269" spans="1:21" x14ac:dyDescent="0.2">
      <c r="A269" s="68">
        <v>10</v>
      </c>
      <c r="B269" s="85"/>
      <c r="C269" s="85">
        <f t="shared" si="28"/>
        <v>5.4426289927034048</v>
      </c>
      <c r="D269" s="85"/>
      <c r="E269" s="85"/>
      <c r="F269" s="85">
        <f t="shared" si="33"/>
        <v>5.0293901017623961</v>
      </c>
      <c r="G269" s="85"/>
      <c r="H269" s="85"/>
      <c r="I269" s="85">
        <f t="shared" si="29"/>
        <v>38.346544425770432</v>
      </c>
      <c r="J269" s="85"/>
      <c r="K269" s="85"/>
      <c r="L269" s="85">
        <f t="shared" si="30"/>
        <v>37.175681531383987</v>
      </c>
      <c r="M269" s="85"/>
      <c r="N269" s="85">
        <f t="shared" si="31"/>
        <v>19.435861100236298</v>
      </c>
      <c r="O269" s="86" t="str">
        <f t="shared" si="32"/>
        <v>B</v>
      </c>
      <c r="P269" s="43"/>
      <c r="Q269" s="43"/>
      <c r="R269" s="43"/>
      <c r="S269" s="43"/>
      <c r="T269" s="43"/>
      <c r="U269" s="43"/>
    </row>
    <row r="270" spans="1:21" x14ac:dyDescent="0.2">
      <c r="A270" s="68">
        <v>11</v>
      </c>
      <c r="B270" s="85"/>
      <c r="C270" s="85">
        <f t="shared" si="28"/>
        <v>5.8385573137004521</v>
      </c>
      <c r="D270" s="85"/>
      <c r="E270" s="85"/>
      <c r="F270" s="85">
        <f t="shared" si="33"/>
        <v>5.3988734150170661</v>
      </c>
      <c r="G270" s="85"/>
      <c r="H270" s="85"/>
      <c r="I270" s="85">
        <f t="shared" si="29"/>
        <v>36.277947715030471</v>
      </c>
      <c r="J270" s="85"/>
      <c r="K270" s="85"/>
      <c r="L270" s="85">
        <f t="shared" si="30"/>
        <v>35.307563099157242</v>
      </c>
      <c r="M270" s="85"/>
      <c r="N270" s="85">
        <f t="shared" si="31"/>
        <v>18.794018118702926</v>
      </c>
      <c r="O270" s="88" t="str">
        <f t="shared" si="32"/>
        <v>B</v>
      </c>
      <c r="P270" s="43"/>
      <c r="Q270" s="43"/>
      <c r="R270" s="43"/>
      <c r="S270" s="43"/>
      <c r="T270" s="43"/>
      <c r="U270" s="43"/>
    </row>
    <row r="271" spans="1:21" x14ac:dyDescent="0.2">
      <c r="A271" s="68">
        <v>12</v>
      </c>
      <c r="B271" s="85"/>
      <c r="C271" s="85">
        <f t="shared" si="28"/>
        <v>6.2493029384713488</v>
      </c>
      <c r="D271" s="85"/>
      <c r="E271" s="85"/>
      <c r="F271" s="85">
        <f t="shared" si="33"/>
        <v>5.782018330824986</v>
      </c>
      <c r="G271" s="85"/>
      <c r="H271" s="85"/>
      <c r="I271" s="85">
        <f t="shared" si="29"/>
        <v>34.495326970652791</v>
      </c>
      <c r="J271" s="85"/>
      <c r="K271" s="85"/>
      <c r="L271" s="85">
        <f t="shared" si="30"/>
        <v>33.671063464019127</v>
      </c>
      <c r="M271" s="85"/>
      <c r="N271" s="85">
        <f t="shared" si="31"/>
        <v>18.273446996048126</v>
      </c>
      <c r="O271" s="86" t="str">
        <f t="shared" si="32"/>
        <v>B</v>
      </c>
      <c r="P271" s="43"/>
      <c r="Q271" s="43"/>
      <c r="R271" s="43"/>
      <c r="S271" s="43"/>
      <c r="T271" s="43"/>
      <c r="U271" s="43"/>
    </row>
    <row r="272" spans="1:21" x14ac:dyDescent="0.2">
      <c r="A272" s="68">
        <v>13</v>
      </c>
      <c r="B272" s="85"/>
      <c r="C272" s="85">
        <f t="shared" si="28"/>
        <v>6.6749522689914693</v>
      </c>
      <c r="D272" s="85"/>
      <c r="E272" s="85"/>
      <c r="F272" s="85">
        <f t="shared" si="33"/>
        <v>6.178872442233283</v>
      </c>
      <c r="G272" s="85"/>
      <c r="H272" s="85"/>
      <c r="I272" s="85">
        <f t="shared" si="29"/>
        <v>32.919005095345582</v>
      </c>
      <c r="J272" s="85"/>
      <c r="K272" s="85"/>
      <c r="L272" s="85">
        <f t="shared" si="30"/>
        <v>32.204766058761521</v>
      </c>
      <c r="M272" s="85"/>
      <c r="N272" s="85">
        <f t="shared" si="31"/>
        <v>17.84330834783556</v>
      </c>
      <c r="O272" s="86" t="str">
        <f t="shared" si="32"/>
        <v>B</v>
      </c>
      <c r="P272" s="43"/>
      <c r="Q272" s="43"/>
      <c r="R272" s="43"/>
      <c r="S272" s="43"/>
      <c r="T272" s="43"/>
      <c r="U272" s="43"/>
    </row>
    <row r="273" spans="1:21" x14ac:dyDescent="0.2">
      <c r="A273" s="68">
        <v>14</v>
      </c>
      <c r="B273" s="85"/>
      <c r="C273" s="85">
        <f t="shared" si="28"/>
        <v>7.1156010637000939</v>
      </c>
      <c r="D273" s="85"/>
      <c r="E273" s="85"/>
      <c r="F273" s="85">
        <f t="shared" si="33"/>
        <v>6.5894881951640425</v>
      </c>
      <c r="G273" s="85"/>
      <c r="H273" s="85"/>
      <c r="I273" s="85">
        <f t="shared" si="29"/>
        <v>31.496558046955958</v>
      </c>
      <c r="J273" s="85"/>
      <c r="K273" s="85"/>
      <c r="L273" s="85">
        <f t="shared" si="30"/>
        <v>30.867528992695998</v>
      </c>
      <c r="M273" s="85"/>
      <c r="N273" s="85">
        <f t="shared" si="31"/>
        <v>17.483175262939351</v>
      </c>
      <c r="O273" s="86" t="str">
        <f t="shared" si="32"/>
        <v>B</v>
      </c>
      <c r="P273" s="43"/>
      <c r="Q273" s="43"/>
      <c r="R273" s="43"/>
      <c r="S273" s="43"/>
      <c r="T273" s="43"/>
      <c r="U273" s="43"/>
    </row>
    <row r="274" spans="1:21" x14ac:dyDescent="0.2">
      <c r="A274" s="68">
        <v>15</v>
      </c>
      <c r="B274" s="85"/>
      <c r="C274" s="85">
        <f t="shared" si="28"/>
        <v>7.5713556869134298</v>
      </c>
      <c r="D274" s="85"/>
      <c r="E274" s="85"/>
      <c r="F274" s="85">
        <f t="shared" si="33"/>
        <v>7.013923496067596</v>
      </c>
      <c r="G274" s="85"/>
      <c r="H274" s="85"/>
      <c r="I274" s="85">
        <f t="shared" si="29"/>
        <v>30.192328809615539</v>
      </c>
      <c r="J274" s="85"/>
      <c r="K274" s="85"/>
      <c r="L274" s="85">
        <f t="shared" si="30"/>
        <v>29.630930728812825</v>
      </c>
      <c r="M274" s="85"/>
      <c r="N274" s="85">
        <f t="shared" si="31"/>
        <v>17.179080913797705</v>
      </c>
      <c r="O274" s="86" t="str">
        <f t="shared" si="32"/>
        <v>B</v>
      </c>
      <c r="P274" s="43"/>
      <c r="Q274" s="43"/>
      <c r="R274" s="43"/>
      <c r="S274" s="43"/>
      <c r="T274" s="43"/>
      <c r="U274" s="43"/>
    </row>
    <row r="275" spans="1:21" x14ac:dyDescent="0.2">
      <c r="A275" s="68">
        <v>16</v>
      </c>
      <c r="B275" s="85"/>
      <c r="C275" s="85">
        <f t="shared" si="28"/>
        <v>8.0423345583536765</v>
      </c>
      <c r="D275" s="85"/>
      <c r="E275" s="85"/>
      <c r="F275" s="85">
        <f t="shared" si="33"/>
        <v>7.4522424104603378</v>
      </c>
      <c r="G275" s="85"/>
      <c r="H275" s="85"/>
      <c r="I275" s="85">
        <f t="shared" si="29"/>
        <v>28.981359749896697</v>
      </c>
      <c r="J275" s="85"/>
      <c r="K275" s="85"/>
      <c r="L275" s="85">
        <f t="shared" si="30"/>
        <v>28.47480863898825</v>
      </c>
      <c r="M275" s="85"/>
      <c r="N275" s="85">
        <f t="shared" si="31"/>
        <v>16.921212927248266</v>
      </c>
      <c r="O275" s="86" t="str">
        <f t="shared" si="32"/>
        <v>B</v>
      </c>
      <c r="P275" s="43"/>
      <c r="Q275" s="43"/>
      <c r="R275" s="43"/>
      <c r="S275" s="43"/>
      <c r="T275" s="43"/>
      <c r="U275" s="43"/>
    </row>
    <row r="276" spans="1:21" x14ac:dyDescent="0.2">
      <c r="A276" s="68">
        <v>17</v>
      </c>
      <c r="B276" s="85"/>
      <c r="C276" s="85">
        <f t="shared" si="28"/>
        <v>8.5286698404739401</v>
      </c>
      <c r="D276" s="85"/>
      <c r="E276" s="85"/>
      <c r="F276" s="85">
        <f t="shared" si="33"/>
        <v>7.9045159682610375</v>
      </c>
      <c r="G276" s="85"/>
      <c r="H276" s="85"/>
      <c r="I276" s="85">
        <f t="shared" si="29"/>
        <v>27.845742599593802</v>
      </c>
      <c r="J276" s="85"/>
      <c r="K276" s="85"/>
      <c r="L276" s="85">
        <f t="shared" si="30"/>
        <v>27.384525074008984</v>
      </c>
      <c r="M276" s="85"/>
      <c r="N276" s="85">
        <f t="shared" si="31"/>
        <v>16.702516259870819</v>
      </c>
      <c r="O276" s="86" t="str">
        <f t="shared" si="32"/>
        <v>B</v>
      </c>
      <c r="P276" s="43"/>
      <c r="Q276" s="43"/>
      <c r="R276" s="43"/>
      <c r="S276" s="43"/>
      <c r="T276" s="43"/>
      <c r="U276" s="43"/>
    </row>
    <row r="277" spans="1:21" x14ac:dyDescent="0.2">
      <c r="A277" s="68">
        <v>18</v>
      </c>
      <c r="B277" s="85"/>
      <c r="C277" s="85">
        <f t="shared" si="28"/>
        <v>9.0305094094689302</v>
      </c>
      <c r="D277" s="85"/>
      <c r="E277" s="85"/>
      <c r="F277" s="85">
        <f t="shared" si="33"/>
        <v>8.3708230950515592</v>
      </c>
      <c r="G277" s="85"/>
      <c r="H277" s="85"/>
      <c r="I277" s="85">
        <f t="shared" si="29"/>
        <v>26.772345643301147</v>
      </c>
      <c r="J277" s="85"/>
      <c r="K277" s="85"/>
      <c r="L277" s="85">
        <f t="shared" si="30"/>
        <v>26.34923654737743</v>
      </c>
      <c r="M277" s="85"/>
      <c r="N277" s="85">
        <f t="shared" si="31"/>
        <v>16.517817664150019</v>
      </c>
      <c r="O277" s="86" t="str">
        <f t="shared" si="32"/>
        <v>B</v>
      </c>
      <c r="P277" s="43"/>
      <c r="Q277" s="43"/>
      <c r="R277" s="43"/>
      <c r="S277" s="43"/>
      <c r="T277" s="43"/>
      <c r="U277" s="43"/>
    </row>
    <row r="278" spans="1:21" x14ac:dyDescent="0.2">
      <c r="A278" s="68">
        <v>19</v>
      </c>
      <c r="B278" s="85"/>
      <c r="C278" s="85">
        <f t="shared" si="28"/>
        <v>9.5480191661242451</v>
      </c>
      <c r="D278" s="85"/>
      <c r="E278" s="85"/>
      <c r="F278" s="85">
        <f t="shared" si="33"/>
        <v>8.8512516923401368</v>
      </c>
      <c r="G278" s="85"/>
      <c r="H278" s="85"/>
      <c r="I278" s="85">
        <f t="shared" si="29"/>
        <v>25.751354498087156</v>
      </c>
      <c r="J278" s="85"/>
      <c r="K278" s="85"/>
      <c r="L278" s="85">
        <f t="shared" si="30"/>
        <v>25.360765961035153</v>
      </c>
      <c r="M278" s="85"/>
      <c r="N278" s="85">
        <f t="shared" si="31"/>
        <v>16.363260555115765</v>
      </c>
      <c r="O278" s="86" t="str">
        <f t="shared" si="32"/>
        <v>B</v>
      </c>
      <c r="P278" s="43"/>
      <c r="Q278" s="43"/>
      <c r="R278" s="43"/>
      <c r="S278" s="43"/>
      <c r="T278" s="43"/>
      <c r="U278" s="43"/>
    </row>
    <row r="279" spans="1:21" x14ac:dyDescent="0.2">
      <c r="A279" s="68">
        <v>20</v>
      </c>
      <c r="B279" s="85"/>
      <c r="C279" s="85">
        <f t="shared" si="28"/>
        <v>10.081385755541897</v>
      </c>
      <c r="D279" s="85"/>
      <c r="E279" s="85"/>
      <c r="F279" s="85">
        <f t="shared" si="33"/>
        <v>9.3458998947871113</v>
      </c>
      <c r="G279" s="85"/>
      <c r="H279" s="85"/>
      <c r="I279" s="85">
        <f t="shared" si="29"/>
        <v>24.775309463068073</v>
      </c>
      <c r="J279" s="85"/>
      <c r="K279" s="85"/>
      <c r="L279" s="85">
        <f t="shared" si="30"/>
        <v>24.412848753745727</v>
      </c>
      <c r="M279" s="85"/>
      <c r="N279" s="85">
        <f t="shared" si="31"/>
        <v>16.235930644769507</v>
      </c>
      <c r="O279" s="86" t="str">
        <f t="shared" si="32"/>
        <v>B</v>
      </c>
      <c r="P279" s="43"/>
      <c r="Q279" s="43"/>
      <c r="R279" s="43"/>
      <c r="S279" s="43"/>
      <c r="T279" s="43"/>
      <c r="U279" s="43"/>
    </row>
    <row r="280" spans="1:21" x14ac:dyDescent="0.2">
      <c r="A280" s="68">
        <v>21</v>
      </c>
      <c r="B280" s="85"/>
      <c r="C280" s="85">
        <f t="shared" si="28"/>
        <v>10.630819781056063</v>
      </c>
      <c r="D280" s="85"/>
      <c r="E280" s="85"/>
      <c r="F280" s="85">
        <f t="shared" si="33"/>
        <v>9.8548775384143887</v>
      </c>
      <c r="G280" s="85"/>
      <c r="H280" s="85"/>
      <c r="I280" s="85">
        <f t="shared" si="29"/>
        <v>23.838454925164818</v>
      </c>
      <c r="J280" s="85"/>
      <c r="K280" s="85"/>
      <c r="L280" s="85">
        <f t="shared" si="30"/>
        <v>23.500617399526035</v>
      </c>
      <c r="M280" s="85"/>
      <c r="N280" s="85">
        <f t="shared" si="31"/>
        <v>16.133602268497352</v>
      </c>
      <c r="O280" s="88" t="str">
        <f t="shared" si="32"/>
        <v>B</v>
      </c>
      <c r="P280" s="43"/>
      <c r="Q280" s="43"/>
      <c r="R280" s="43"/>
      <c r="S280" s="43"/>
      <c r="T280" s="43"/>
      <c r="U280" s="43"/>
    </row>
    <row r="281" spans="1:21" x14ac:dyDescent="0.2">
      <c r="A281" s="68">
        <v>22</v>
      </c>
      <c r="B281" s="85"/>
      <c r="C281" s="85">
        <f t="shared" si="28"/>
        <v>11.196559618326352</v>
      </c>
      <c r="D281" s="85"/>
      <c r="E281" s="85"/>
      <c r="F281" s="85">
        <f t="shared" si="33"/>
        <v>10.378307881379648</v>
      </c>
      <c r="G281" s="85"/>
      <c r="H281" s="85"/>
      <c r="I281" s="85">
        <f t="shared" si="29"/>
        <v>22.936290066375484</v>
      </c>
      <c r="J281" s="85"/>
      <c r="K281" s="85"/>
      <c r="L281" s="85">
        <f t="shared" si="30"/>
        <v>22.620241644609759</v>
      </c>
      <c r="M281" s="85"/>
      <c r="N281" s="85">
        <f t="shared" si="31"/>
        <v>16.054563104429647</v>
      </c>
      <c r="O281" s="86" t="str">
        <f t="shared" si="32"/>
        <v>B</v>
      </c>
      <c r="P281" s="43"/>
      <c r="Q281" s="43"/>
      <c r="R281" s="43"/>
      <c r="S281" s="43"/>
      <c r="T281" s="43"/>
      <c r="U281" s="43"/>
    </row>
    <row r="282" spans="1:21" x14ac:dyDescent="0.2">
      <c r="A282" s="68">
        <v>23</v>
      </c>
      <c r="B282" s="85"/>
      <c r="C282" s="85">
        <f t="shared" si="28"/>
        <v>11.778875962020368</v>
      </c>
      <c r="D282" s="85"/>
      <c r="E282" s="85"/>
      <c r="F282" s="85">
        <f t="shared" si="33"/>
        <v>10.91632962837704</v>
      </c>
      <c r="G282" s="85"/>
      <c r="H282" s="85"/>
      <c r="I282" s="85">
        <f t="shared" si="29"/>
        <v>22.065252515581932</v>
      </c>
      <c r="J282" s="85"/>
      <c r="K282" s="85"/>
      <c r="L282" s="85">
        <f t="shared" si="30"/>
        <v>21.768672793633016</v>
      </c>
      <c r="M282" s="85"/>
      <c r="N282" s="85">
        <f t="shared" si="31"/>
        <v>15.997491059832717</v>
      </c>
      <c r="O282" s="86" t="str">
        <f t="shared" si="32"/>
        <v>B</v>
      </c>
      <c r="P282" s="43"/>
      <c r="Q282" s="43"/>
      <c r="R282" s="43"/>
      <c r="S282" s="43"/>
      <c r="T282" s="43"/>
      <c r="U282" s="43"/>
    </row>
    <row r="283" spans="1:21" x14ac:dyDescent="0.2">
      <c r="A283" s="68">
        <v>24</v>
      </c>
      <c r="B283" s="85"/>
      <c r="C283" s="85">
        <f t="shared" si="28"/>
        <v>12.378077271488424</v>
      </c>
      <c r="D283" s="85"/>
      <c r="E283" s="85"/>
      <c r="F283" s="85">
        <f t="shared" si="33"/>
        <v>11.469099321675689</v>
      </c>
      <c r="G283" s="85"/>
      <c r="H283" s="85"/>
      <c r="I283" s="85">
        <f t="shared" si="29"/>
        <v>21.222491680972745</v>
      </c>
      <c r="J283" s="85"/>
      <c r="K283" s="85"/>
      <c r="L283" s="85">
        <f t="shared" si="30"/>
        <v>20.943458921311503</v>
      </c>
      <c r="M283" s="85"/>
      <c r="N283" s="85">
        <f t="shared" si="31"/>
        <v>15.961366674538688</v>
      </c>
      <c r="O283" s="88" t="str">
        <f t="shared" si="32"/>
        <v>B</v>
      </c>
      <c r="P283" s="43"/>
      <c r="Q283" s="43"/>
      <c r="R283" s="43"/>
      <c r="S283" s="43"/>
      <c r="T283" s="43"/>
      <c r="U283" s="43"/>
    </row>
    <row r="284" spans="1:21" x14ac:dyDescent="0.2">
      <c r="A284" s="108">
        <v>25</v>
      </c>
      <c r="B284" s="109"/>
      <c r="C284" s="109">
        <f t="shared" si="28"/>
        <v>12.994516325857285</v>
      </c>
      <c r="D284" s="109"/>
      <c r="E284" s="109"/>
      <c r="F284" s="109">
        <f t="shared" si="33"/>
        <v>12.036794176959054</v>
      </c>
      <c r="G284" s="109"/>
      <c r="H284" s="109"/>
      <c r="I284" s="109">
        <f t="shared" si="29"/>
        <v>20.405703749963219</v>
      </c>
      <c r="J284" s="109"/>
      <c r="K284" s="109"/>
      <c r="L284" s="109">
        <f t="shared" si="30"/>
        <v>20.142609318541016</v>
      </c>
      <c r="M284" s="109"/>
      <c r="N284" s="109">
        <f t="shared" si="31"/>
        <v>15.945410252253815</v>
      </c>
      <c r="O284" s="110" t="str">
        <f t="shared" si="32"/>
        <v>B</v>
      </c>
      <c r="P284" s="43"/>
      <c r="Q284" s="43"/>
      <c r="R284" s="43"/>
      <c r="S284" s="43"/>
      <c r="T284" s="43"/>
      <c r="U284" s="43"/>
    </row>
    <row r="285" spans="1:21" x14ac:dyDescent="0.2">
      <c r="A285" s="68">
        <v>26</v>
      </c>
      <c r="B285" s="85"/>
      <c r="C285" s="85">
        <f t="shared" si="28"/>
        <v>13.628598156400948</v>
      </c>
      <c r="D285" s="85"/>
      <c r="E285" s="85"/>
      <c r="F285" s="85">
        <f t="shared" si="33"/>
        <v>12.619615461449571</v>
      </c>
      <c r="G285" s="85"/>
      <c r="H285" s="85"/>
      <c r="I285" s="85">
        <f t="shared" si="29"/>
        <v>19.613009839057302</v>
      </c>
      <c r="J285" s="85"/>
      <c r="K285" s="85"/>
      <c r="L285" s="85">
        <f t="shared" si="30"/>
        <v>19.364493686150215</v>
      </c>
      <c r="M285" s="85"/>
      <c r="N285" s="85">
        <f t="shared" si="31"/>
        <v>15.949036610017936</v>
      </c>
      <c r="O285" s="88" t="str">
        <f t="shared" si="32"/>
        <v>B</v>
      </c>
      <c r="P285" s="43"/>
      <c r="Q285" s="43"/>
      <c r="R285" s="43"/>
      <c r="S285" s="43"/>
      <c r="T285" s="43"/>
      <c r="U285" s="43"/>
    </row>
    <row r="286" spans="1:21" x14ac:dyDescent="0.2">
      <c r="A286" s="68">
        <v>27</v>
      </c>
      <c r="B286" s="85"/>
      <c r="C286" s="85">
        <f t="shared" si="28"/>
        <v>14.280789699535539</v>
      </c>
      <c r="D286" s="85"/>
      <c r="E286" s="85"/>
      <c r="F286" s="85">
        <f t="shared" si="33"/>
        <v>13.217792536600291</v>
      </c>
      <c r="G286" s="85"/>
      <c r="H286" s="85"/>
      <c r="I286" s="85">
        <f t="shared" si="29"/>
        <v>18.842864819953856</v>
      </c>
      <c r="J286" s="85"/>
      <c r="K286" s="85"/>
      <c r="L286" s="85">
        <f t="shared" si="30"/>
        <v>18.607766225732007</v>
      </c>
      <c r="M286" s="85"/>
      <c r="N286" s="85">
        <f t="shared" si="31"/>
        <v>15.971822704492137</v>
      </c>
      <c r="O286" s="88" t="str">
        <f t="shared" si="32"/>
        <v>B</v>
      </c>
      <c r="P286" s="43"/>
      <c r="Q286" s="43"/>
      <c r="R286" s="43"/>
      <c r="S286" s="43"/>
      <c r="T286" s="43"/>
      <c r="U286" s="43"/>
    </row>
    <row r="287" spans="1:21" x14ac:dyDescent="0.2">
      <c r="A287" s="68">
        <v>28</v>
      </c>
      <c r="B287" s="85"/>
      <c r="C287" s="85">
        <f t="shared" si="28"/>
        <v>14.951631613817911</v>
      </c>
      <c r="D287" s="85"/>
      <c r="E287" s="85"/>
      <c r="F287" s="85">
        <f t="shared" si="33"/>
        <v>13.831587719667384</v>
      </c>
      <c r="G287" s="85"/>
      <c r="H287" s="85"/>
      <c r="I287" s="85">
        <f t="shared" si="29"/>
        <v>18.093988273324221</v>
      </c>
      <c r="J287" s="85"/>
      <c r="K287" s="85"/>
      <c r="L287" s="85">
        <f t="shared" si="30"/>
        <v>17.871307818432189</v>
      </c>
      <c r="M287" s="85"/>
      <c r="N287" s="85">
        <f t="shared" si="31"/>
        <v>16.013484958924582</v>
      </c>
      <c r="O287" s="86" t="str">
        <f t="shared" si="32"/>
        <v>B</v>
      </c>
      <c r="P287" s="43"/>
      <c r="Q287" s="43"/>
      <c r="R287" s="43"/>
      <c r="S287" s="43"/>
      <c r="T287" s="43"/>
      <c r="U287" s="43"/>
    </row>
    <row r="288" spans="1:21" x14ac:dyDescent="0.2">
      <c r="A288" s="68">
        <v>29</v>
      </c>
      <c r="B288" s="85"/>
      <c r="C288" s="85">
        <f t="shared" si="28"/>
        <v>15.641752838016501</v>
      </c>
      <c r="D288" s="85"/>
      <c r="E288" s="85"/>
      <c r="F288" s="85">
        <f t="shared" si="33"/>
        <v>14.461302160144617</v>
      </c>
      <c r="G288" s="85"/>
      <c r="H288" s="85"/>
      <c r="I288" s="85">
        <f t="shared" si="29"/>
        <v>17.365311618313481</v>
      </c>
      <c r="J288" s="85"/>
      <c r="K288" s="85"/>
      <c r="L288" s="85">
        <f t="shared" si="30"/>
        <v>17.154181513346561</v>
      </c>
      <c r="M288" s="85"/>
      <c r="N288" s="85">
        <f t="shared" si="31"/>
        <v>16.073864181164559</v>
      </c>
      <c r="O288" s="88" t="str">
        <f t="shared" si="32"/>
        <v>B</v>
      </c>
      <c r="P288" s="43"/>
      <c r="Q288" s="43"/>
      <c r="R288" s="43"/>
      <c r="S288" s="43"/>
      <c r="T288" s="43"/>
      <c r="U288" s="43"/>
    </row>
    <row r="289" spans="1:21" x14ac:dyDescent="0.2">
      <c r="A289" s="68">
        <v>30</v>
      </c>
      <c r="B289" s="85"/>
      <c r="C289" s="85">
        <f t="shared" si="28"/>
        <v>16.351888647626332</v>
      </c>
      <c r="D289" s="85"/>
      <c r="E289" s="85"/>
      <c r="F289" s="85">
        <f t="shared" si="33"/>
        <v>15.107282981643021</v>
      </c>
      <c r="G289" s="85"/>
      <c r="H289" s="85"/>
      <c r="I289" s="85">
        <f t="shared" si="29"/>
        <v>16.655937213001341</v>
      </c>
      <c r="J289" s="85"/>
      <c r="K289" s="85"/>
      <c r="L289" s="85">
        <f t="shared" si="30"/>
        <v>16.455597925315352</v>
      </c>
      <c r="M289" s="85"/>
      <c r="N289" s="85">
        <f t="shared" si="31"/>
        <v>16.152916719333554</v>
      </c>
      <c r="O289" s="86" t="str">
        <f t="shared" si="32"/>
        <v>B</v>
      </c>
      <c r="P289" s="43"/>
      <c r="Q289" s="43"/>
      <c r="R289" s="43"/>
      <c r="S289" s="43"/>
      <c r="T289" s="43"/>
      <c r="U289" s="43"/>
    </row>
    <row r="290" spans="1:21" x14ac:dyDescent="0.2">
      <c r="A290" s="90">
        <v>31</v>
      </c>
      <c r="B290" s="93"/>
      <c r="C290" s="93">
        <f t="shared" si="28"/>
        <v>17.082903212731953</v>
      </c>
      <c r="D290" s="93"/>
      <c r="E290" s="93"/>
      <c r="F290" s="85">
        <f t="shared" si="33"/>
        <v>15.769932011903869</v>
      </c>
      <c r="G290" s="93"/>
      <c r="H290" s="93"/>
      <c r="I290" s="93">
        <f t="shared" si="29"/>
        <v>15.965106415214297</v>
      </c>
      <c r="J290" s="93"/>
      <c r="K290" s="93"/>
      <c r="L290" s="93">
        <f t="shared" si="30"/>
        <v>15.774888091265133</v>
      </c>
      <c r="M290" s="93"/>
      <c r="N290" s="85">
        <f t="shared" si="31"/>
        <v>16.250711068864067</v>
      </c>
      <c r="O290" s="94" t="str">
        <f t="shared" si="32"/>
        <v>B</v>
      </c>
      <c r="P290" s="43"/>
      <c r="Q290" s="43"/>
      <c r="R290" s="43"/>
      <c r="S290" s="43"/>
      <c r="T290" s="43"/>
      <c r="U290" s="43"/>
    </row>
    <row r="291" spans="1:21" x14ac:dyDescent="0.2">
      <c r="A291" s="68">
        <v>32</v>
      </c>
      <c r="B291" s="85"/>
      <c r="C291" s="85">
        <f t="shared" si="28"/>
        <v>17.835817997951999</v>
      </c>
      <c r="D291" s="85"/>
      <c r="E291" s="85"/>
      <c r="F291" s="85">
        <f t="shared" si="33"/>
        <v>16.449716519646312</v>
      </c>
      <c r="G291" s="85"/>
      <c r="H291" s="85"/>
      <c r="I291" s="85">
        <f t="shared" si="29"/>
        <v>15.29217442115633</v>
      </c>
      <c r="J291" s="85"/>
      <c r="K291" s="85"/>
      <c r="L291" s="85">
        <f t="shared" si="30"/>
        <v>15.111481997374048</v>
      </c>
      <c r="M291" s="85"/>
      <c r="N291" s="85">
        <f t="shared" si="31"/>
        <v>16.367429605178181</v>
      </c>
      <c r="O291" s="86" t="str">
        <f t="shared" si="32"/>
        <v>B</v>
      </c>
      <c r="P291" s="43"/>
      <c r="Q291" s="43"/>
      <c r="R291" s="43"/>
      <c r="S291" s="43"/>
      <c r="T291" s="43"/>
      <c r="U291" s="43"/>
    </row>
    <row r="292" spans="1:21" x14ac:dyDescent="0.2">
      <c r="A292" s="68">
        <v>33</v>
      </c>
      <c r="B292" s="85"/>
      <c r="C292" s="85">
        <f t="shared" si="28"/>
        <v>18.611847815172961</v>
      </c>
      <c r="D292" s="85"/>
      <c r="E292" s="85"/>
      <c r="F292" s="85">
        <f t="shared" si="33"/>
        <v>17.147182505916195</v>
      </c>
      <c r="G292" s="85"/>
      <c r="H292" s="85"/>
      <c r="I292" s="85">
        <f t="shared" si="29"/>
        <v>14.636590281292861</v>
      </c>
      <c r="J292" s="85"/>
      <c r="K292" s="85"/>
      <c r="L292" s="85">
        <f t="shared" si="30"/>
        <v>14.464891458525901</v>
      </c>
      <c r="M292" s="85"/>
      <c r="N292" s="85">
        <f t="shared" si="31"/>
        <v>16.503375532081236</v>
      </c>
      <c r="O292" s="86" t="str">
        <f t="shared" si="32"/>
        <v>B</v>
      </c>
      <c r="P292" s="43"/>
      <c r="Q292" s="43"/>
      <c r="R292" s="43"/>
      <c r="S292" s="43"/>
      <c r="T292" s="43"/>
      <c r="U292" s="43"/>
    </row>
    <row r="293" spans="1:21" x14ac:dyDescent="0.2">
      <c r="A293" s="90">
        <v>34</v>
      </c>
      <c r="B293" s="93"/>
      <c r="C293" s="93">
        <f t="shared" si="28"/>
        <v>19.412447001359915</v>
      </c>
      <c r="D293" s="104"/>
      <c r="E293" s="104"/>
      <c r="F293" s="93">
        <f t="shared" si="33"/>
        <v>17.862971272453766</v>
      </c>
      <c r="G293" s="104"/>
      <c r="H293" s="104"/>
      <c r="I293" s="104">
        <f t="shared" si="29"/>
        <v>13.997880907059374</v>
      </c>
      <c r="J293" s="93"/>
      <c r="K293" s="93"/>
      <c r="L293" s="93">
        <f t="shared" si="30"/>
        <v>13.83469636749135</v>
      </c>
      <c r="M293" s="93"/>
      <c r="N293" s="93">
        <f t="shared" si="31"/>
        <v>16.658985560147354</v>
      </c>
      <c r="O293" s="94" t="str">
        <f t="shared" si="32"/>
        <v>B</v>
      </c>
      <c r="P293" s="43"/>
      <c r="Q293" s="43"/>
      <c r="R293" s="43"/>
      <c r="S293" s="43"/>
      <c r="T293" s="43"/>
      <c r="U293" s="43"/>
    </row>
    <row r="294" spans="1:21" x14ac:dyDescent="0.2">
      <c r="A294" s="68">
        <v>35</v>
      </c>
      <c r="B294" s="85"/>
      <c r="C294" s="85">
        <f t="shared" si="28"/>
        <v>20.239369136908188</v>
      </c>
      <c r="D294" s="85"/>
      <c r="E294" s="85"/>
      <c r="F294" s="85">
        <f t="shared" si="33"/>
        <v>18.597840229022346</v>
      </c>
      <c r="G294" s="85"/>
      <c r="H294" s="85"/>
      <c r="I294" s="85">
        <f t="shared" si="29"/>
        <v>13.375638180108172</v>
      </c>
      <c r="J294" s="85"/>
      <c r="K294" s="85"/>
      <c r="L294" s="85">
        <f t="shared" si="30"/>
        <v>13.22053357455634</v>
      </c>
      <c r="M294" s="85"/>
      <c r="N294" s="85">
        <f t="shared" si="31"/>
        <v>16.834849316386823</v>
      </c>
      <c r="O294" s="88" t="str">
        <f t="shared" si="32"/>
        <v>B</v>
      </c>
      <c r="P294" s="43"/>
      <c r="Q294" s="43"/>
      <c r="R294" s="43"/>
      <c r="S294" s="43"/>
      <c r="T294" s="43"/>
      <c r="U294" s="43"/>
    </row>
    <row r="295" spans="1:21" x14ac:dyDescent="0.2">
      <c r="A295" s="68">
        <v>36</v>
      </c>
      <c r="B295" s="85"/>
      <c r="C295" s="85">
        <f t="shared" si="28"/>
        <v>21.094745083085101</v>
      </c>
      <c r="D295" s="85"/>
      <c r="E295" s="85"/>
      <c r="F295" s="85">
        <f t="shared" si="33"/>
        <v>19.352689232981096</v>
      </c>
      <c r="G295" s="85"/>
      <c r="H295" s="85"/>
      <c r="I295" s="85">
        <f t="shared" si="29"/>
        <v>12.769508492786025</v>
      </c>
      <c r="J295" s="85"/>
      <c r="K295" s="85"/>
      <c r="L295" s="85">
        <f t="shared" si="30"/>
        <v>12.622087836329159</v>
      </c>
      <c r="M295" s="85"/>
      <c r="N295" s="85">
        <f t="shared" si="31"/>
        <v>17.0317371021846</v>
      </c>
      <c r="O295" s="86" t="str">
        <f t="shared" si="32"/>
        <v>B</v>
      </c>
      <c r="P295" s="43"/>
      <c r="Q295" s="43"/>
      <c r="R295" s="43"/>
      <c r="S295" s="43"/>
      <c r="T295" s="43"/>
      <c r="U295" s="43"/>
    </row>
    <row r="296" spans="1:21" x14ac:dyDescent="0.2">
      <c r="A296" s="68">
        <v>37</v>
      </c>
      <c r="B296" s="85"/>
      <c r="C296" s="85">
        <f t="shared" si="28"/>
        <v>21.981186116194859</v>
      </c>
      <c r="D296" s="85"/>
      <c r="E296" s="85"/>
      <c r="F296" s="85">
        <f t="shared" si="33"/>
        <v>20.128594218161965</v>
      </c>
      <c r="G296" s="85"/>
      <c r="H296" s="85"/>
      <c r="I296" s="85">
        <f t="shared" si="29"/>
        <v>12.179184208052291</v>
      </c>
      <c r="J296" s="85"/>
      <c r="K296" s="85"/>
      <c r="L296" s="85">
        <f t="shared" si="30"/>
        <v>12.039084403991483</v>
      </c>
      <c r="M296" s="85"/>
      <c r="N296" s="85">
        <f t="shared" si="31"/>
        <v>17.250638451304209</v>
      </c>
      <c r="O296" s="88" t="str">
        <f t="shared" si="32"/>
        <v>B</v>
      </c>
      <c r="P296" s="43"/>
      <c r="Q296" s="43"/>
      <c r="R296" s="43"/>
      <c r="S296" s="43"/>
      <c r="T296" s="43"/>
      <c r="U296" s="43"/>
    </row>
    <row r="297" spans="1:21" x14ac:dyDescent="0.2">
      <c r="A297" s="68">
        <v>38</v>
      </c>
      <c r="B297" s="85"/>
      <c r="C297" s="85">
        <f t="shared" si="28"/>
        <v>22.901921914796006</v>
      </c>
      <c r="D297" s="85"/>
      <c r="E297" s="85"/>
      <c r="F297" s="85">
        <f t="shared" si="33"/>
        <v>20.926850527212999</v>
      </c>
      <c r="G297" s="85"/>
      <c r="H297" s="85"/>
      <c r="I297" s="85">
        <f t="shared" si="29"/>
        <v>11.604396645440771</v>
      </c>
      <c r="J297" s="85"/>
      <c r="K297" s="85"/>
      <c r="L297" s="85">
        <f t="shared" si="30"/>
        <v>11.471282919343619</v>
      </c>
      <c r="M297" s="85"/>
      <c r="N297" s="85">
        <f t="shared" si="31"/>
        <v>17.492815128264073</v>
      </c>
      <c r="O297" s="86" t="str">
        <f t="shared" si="32"/>
        <v>B</v>
      </c>
      <c r="P297" s="43"/>
      <c r="Q297" s="43"/>
      <c r="R297" s="43"/>
      <c r="S297" s="43"/>
      <c r="T297" s="43"/>
      <c r="U297" s="43"/>
    </row>
    <row r="298" spans="1:21" x14ac:dyDescent="0.2">
      <c r="A298" s="68">
        <v>39</v>
      </c>
      <c r="B298" s="85"/>
      <c r="C298" s="85">
        <f t="shared" si="28"/>
        <v>23.860987671471992</v>
      </c>
      <c r="D298" s="85"/>
      <c r="E298" s="85"/>
      <c r="F298" s="85">
        <f t="shared" si="33"/>
        <v>21.749029304866909</v>
      </c>
      <c r="G298" s="85"/>
      <c r="H298" s="85"/>
      <c r="I298" s="85">
        <f t="shared" si="29"/>
        <v>11.044910288330561</v>
      </c>
      <c r="J298" s="85"/>
      <c r="K298" s="85"/>
      <c r="L298" s="85">
        <f t="shared" si="30"/>
        <v>10.918472360773711</v>
      </c>
      <c r="M298" s="85"/>
      <c r="N298" s="85">
        <f t="shared" si="31"/>
        <v>17.7598739604801</v>
      </c>
      <c r="O298" s="86" t="str">
        <f t="shared" si="32"/>
        <v>B</v>
      </c>
      <c r="P298" s="43"/>
      <c r="Q298" s="43"/>
      <c r="R298" s="43"/>
      <c r="S298" s="43"/>
      <c r="T298" s="43"/>
      <c r="U298" s="43"/>
    </row>
    <row r="299" spans="1:21" x14ac:dyDescent="0.2">
      <c r="A299" s="68">
        <v>40</v>
      </c>
      <c r="B299" s="85"/>
      <c r="C299" s="85">
        <f t="shared" si="28"/>
        <v>24.86348157336931</v>
      </c>
      <c r="D299" s="85"/>
      <c r="E299" s="85"/>
      <c r="F299" s="85">
        <f t="shared" si="33"/>
        <v>22.597051683002675</v>
      </c>
      <c r="G299" s="85"/>
      <c r="H299" s="85"/>
      <c r="I299" s="85">
        <f t="shared" si="29"/>
        <v>10.500517974743479</v>
      </c>
      <c r="J299" s="85"/>
      <c r="K299" s="85"/>
      <c r="L299" s="85">
        <f t="shared" si="30"/>
        <v>10.380466837227203</v>
      </c>
      <c r="M299" s="85"/>
      <c r="N299" s="85">
        <f t="shared" si="31"/>
        <v>18.053867557496709</v>
      </c>
      <c r="O299" s="86" t="str">
        <f t="shared" si="32"/>
        <v>B</v>
      </c>
      <c r="P299" s="43"/>
      <c r="Q299" s="43"/>
      <c r="R299" s="43"/>
      <c r="S299" s="43"/>
      <c r="T299" s="43"/>
      <c r="U299" s="43"/>
    </row>
    <row r="300" spans="1:21" x14ac:dyDescent="0.2">
      <c r="A300" s="68">
        <v>41</v>
      </c>
      <c r="B300" s="85"/>
      <c r="C300" s="85">
        <f t="shared" si="28"/>
        <v>25.915924883316965</v>
      </c>
      <c r="D300" s="85"/>
      <c r="E300" s="85"/>
      <c r="F300" s="85">
        <f t="shared" si="33"/>
        <v>23.473287518809656</v>
      </c>
      <c r="G300" s="85"/>
      <c r="H300" s="85"/>
      <c r="I300" s="85">
        <f t="shared" si="29"/>
        <v>9.9710368848526798</v>
      </c>
      <c r="J300" s="85"/>
      <c r="K300" s="85"/>
      <c r="L300" s="85">
        <f t="shared" si="30"/>
        <v>9.8571020710062278</v>
      </c>
      <c r="M300" s="85"/>
      <c r="N300" s="85">
        <f t="shared" si="31"/>
        <v>18.377435109196018</v>
      </c>
      <c r="O300" s="86" t="str">
        <f t="shared" si="32"/>
        <v>B</v>
      </c>
      <c r="P300" s="43"/>
      <c r="Q300" s="43"/>
      <c r="R300" s="43"/>
      <c r="S300" s="43"/>
      <c r="T300" s="43"/>
      <c r="U300" s="43"/>
    </row>
    <row r="301" spans="1:2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43"/>
      <c r="O301" s="43"/>
      <c r="P301" s="43"/>
      <c r="Q301" s="43"/>
      <c r="R301" s="43"/>
      <c r="S301" s="43"/>
      <c r="T301" s="43"/>
      <c r="U301" s="43"/>
    </row>
  </sheetData>
  <mergeCells count="4">
    <mergeCell ref="B2:G2"/>
    <mergeCell ref="H2:M2"/>
    <mergeCell ref="O4:P5"/>
    <mergeCell ref="O12:P13"/>
  </mergeCells>
  <conditionalFormatting sqref="N260:N300">
    <cfRule type="cellIs" dxfId="1" priority="1" operator="equal">
      <formula>#REF!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05"/>
  <sheetViews>
    <sheetView topLeftCell="K1" zoomScale="80" zoomScaleNormal="80" workbookViewId="0">
      <selection activeCell="W2" sqref="W2"/>
    </sheetView>
  </sheetViews>
  <sheetFormatPr defaultRowHeight="14.25" x14ac:dyDescent="0.2"/>
  <sheetData>
    <row r="1" spans="1:26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6" ht="15" x14ac:dyDescent="0.2">
      <c r="A2" s="43"/>
      <c r="B2" s="182">
        <v>2</v>
      </c>
      <c r="C2" s="183"/>
      <c r="D2" s="183"/>
      <c r="E2" s="183"/>
      <c r="F2" s="183"/>
      <c r="G2" s="184"/>
      <c r="H2" s="182">
        <v>1</v>
      </c>
      <c r="I2" s="183"/>
      <c r="J2" s="183"/>
      <c r="K2" s="183"/>
      <c r="L2" s="183"/>
      <c r="M2" s="184"/>
      <c r="N2" s="43"/>
      <c r="O2" s="43"/>
      <c r="P2" s="43"/>
      <c r="Q2" s="43"/>
      <c r="R2" s="43"/>
      <c r="S2" s="43"/>
      <c r="T2" s="43"/>
      <c r="U2" s="43"/>
      <c r="V2" t="s">
        <v>90</v>
      </c>
      <c r="W2" s="92">
        <f>'C1'!W29</f>
        <v>0.73333333333333328</v>
      </c>
    </row>
    <row r="3" spans="1:26" ht="15" x14ac:dyDescent="0.2">
      <c r="A3" s="43"/>
      <c r="B3" s="44"/>
      <c r="C3" s="45" t="s">
        <v>1</v>
      </c>
      <c r="D3" s="46"/>
      <c r="E3" s="47"/>
      <c r="F3" s="48" t="s">
        <v>2</v>
      </c>
      <c r="G3" s="46"/>
      <c r="H3" s="47"/>
      <c r="I3" s="48" t="s">
        <v>3</v>
      </c>
      <c r="J3" s="49"/>
      <c r="K3" s="47"/>
      <c r="L3" s="48" t="s">
        <v>4</v>
      </c>
      <c r="M3" s="49"/>
      <c r="N3" s="43"/>
      <c r="O3" s="43"/>
      <c r="P3" s="43"/>
      <c r="Q3" s="43"/>
      <c r="R3" s="43"/>
      <c r="S3" s="43"/>
      <c r="T3" s="43"/>
      <c r="U3" s="43"/>
    </row>
    <row r="4" spans="1:26" ht="15" x14ac:dyDescent="0.2">
      <c r="A4" s="43"/>
      <c r="B4" s="50" t="s">
        <v>5</v>
      </c>
      <c r="C4" s="50" t="s">
        <v>6</v>
      </c>
      <c r="D4" s="50" t="s">
        <v>7</v>
      </c>
      <c r="E4" s="50" t="s">
        <v>5</v>
      </c>
      <c r="F4" s="50" t="s">
        <v>6</v>
      </c>
      <c r="G4" s="50" t="s">
        <v>7</v>
      </c>
      <c r="H4" s="50" t="s">
        <v>5</v>
      </c>
      <c r="I4" s="50" t="s">
        <v>6</v>
      </c>
      <c r="J4" s="50" t="s">
        <v>7</v>
      </c>
      <c r="K4" s="50" t="s">
        <v>5</v>
      </c>
      <c r="L4" s="50" t="s">
        <v>6</v>
      </c>
      <c r="M4" s="50" t="s">
        <v>7</v>
      </c>
      <c r="N4" s="43"/>
      <c r="O4" s="185" t="s">
        <v>78</v>
      </c>
      <c r="P4" s="186"/>
      <c r="Q4" s="51"/>
      <c r="R4" s="52" t="s">
        <v>79</v>
      </c>
      <c r="S4" s="52" t="s">
        <v>80</v>
      </c>
      <c r="T4" s="52" t="s">
        <v>72</v>
      </c>
      <c r="U4" s="52" t="s">
        <v>73</v>
      </c>
    </row>
    <row r="5" spans="1:26" x14ac:dyDescent="0.2">
      <c r="A5" s="53" t="s">
        <v>81</v>
      </c>
      <c r="B5" s="54"/>
      <c r="C5" s="55">
        <v>294</v>
      </c>
      <c r="D5" s="54"/>
      <c r="E5" s="53"/>
      <c r="F5" s="54">
        <v>206</v>
      </c>
      <c r="G5" s="54"/>
      <c r="H5" s="54"/>
      <c r="I5" s="54">
        <v>200</v>
      </c>
      <c r="J5" s="54"/>
      <c r="K5" s="53"/>
      <c r="L5" s="54">
        <v>186</v>
      </c>
      <c r="M5" s="54"/>
      <c r="N5" s="56" t="s">
        <v>82</v>
      </c>
      <c r="O5" s="187"/>
      <c r="P5" s="188"/>
      <c r="Q5" s="57"/>
      <c r="R5" s="53">
        <v>1</v>
      </c>
      <c r="S5" s="53">
        <f>T5+U5+8</f>
        <v>25.333333333333332</v>
      </c>
      <c r="T5" s="53">
        <f>U5*$W$2</f>
        <v>7.333333333333333</v>
      </c>
      <c r="U5" s="53">
        <v>10</v>
      </c>
    </row>
    <row r="6" spans="1:26" ht="15" x14ac:dyDescent="0.2">
      <c r="A6" s="53" t="s">
        <v>83</v>
      </c>
      <c r="B6" s="43"/>
      <c r="C6" s="55">
        <v>1873</v>
      </c>
      <c r="D6" s="58"/>
      <c r="E6" s="43"/>
      <c r="F6" s="54">
        <v>1873</v>
      </c>
      <c r="G6" s="58"/>
      <c r="H6" s="43"/>
      <c r="I6" s="54">
        <v>1736</v>
      </c>
      <c r="J6" s="58"/>
      <c r="K6" s="43"/>
      <c r="L6" s="59">
        <v>1725</v>
      </c>
      <c r="M6" s="58"/>
      <c r="N6" s="59">
        <f>SUM(B5:M5)</f>
        <v>886</v>
      </c>
      <c r="O6" s="60" t="s">
        <v>84</v>
      </c>
      <c r="P6" s="61">
        <f>'C1'!P6</f>
        <v>37</v>
      </c>
      <c r="Q6" s="57"/>
      <c r="R6" s="108">
        <v>2</v>
      </c>
      <c r="S6" s="108">
        <f t="shared" ref="S6:S45" si="0">T6+U6+8</f>
        <v>27.066666666666666</v>
      </c>
      <c r="T6" s="108">
        <f t="shared" ref="T6:T45" si="1">U6*$W$2</f>
        <v>8.0666666666666664</v>
      </c>
      <c r="U6" s="108">
        <f>U5+1</f>
        <v>11</v>
      </c>
    </row>
    <row r="7" spans="1:26" ht="15" x14ac:dyDescent="0.2">
      <c r="A7" s="52" t="s">
        <v>85</v>
      </c>
      <c r="B7" s="62"/>
      <c r="C7" s="114"/>
      <c r="D7" s="64"/>
      <c r="E7" s="64"/>
      <c r="F7" s="64"/>
      <c r="G7" s="64"/>
      <c r="H7" s="64"/>
      <c r="I7" s="64"/>
      <c r="J7" s="64"/>
      <c r="K7" s="64"/>
      <c r="L7" s="64"/>
      <c r="M7" s="65"/>
      <c r="N7" s="47" t="s">
        <v>86</v>
      </c>
      <c r="O7" s="66" t="s">
        <v>87</v>
      </c>
      <c r="P7" s="67">
        <f>'C1'!P7</f>
        <v>4</v>
      </c>
      <c r="Q7" s="43"/>
      <c r="R7" s="53">
        <v>3</v>
      </c>
      <c r="S7" s="53">
        <f t="shared" si="0"/>
        <v>28.799999999999997</v>
      </c>
      <c r="T7" s="53">
        <f t="shared" si="1"/>
        <v>8.7999999999999989</v>
      </c>
      <c r="U7" s="53">
        <f t="shared" ref="U7:U45" si="2">U6+1</f>
        <v>12</v>
      </c>
      <c r="Y7" s="43" t="s">
        <v>115</v>
      </c>
      <c r="Z7" s="43" t="s">
        <v>80</v>
      </c>
    </row>
    <row r="8" spans="1:26" ht="15" x14ac:dyDescent="0.2">
      <c r="A8" s="68">
        <v>1</v>
      </c>
      <c r="B8" s="68"/>
      <c r="C8" s="68">
        <f>U5+$P$15-$Q$21</f>
        <v>9</v>
      </c>
      <c r="D8" s="68"/>
      <c r="E8" s="53"/>
      <c r="F8" s="68">
        <f>U5+$P$15-$Q$21</f>
        <v>9</v>
      </c>
      <c r="G8" s="68"/>
      <c r="H8" s="68"/>
      <c r="I8" s="68">
        <f>T5+$P$7-$Q$20</f>
        <v>6.3333333333333321</v>
      </c>
      <c r="J8" s="68"/>
      <c r="K8" s="68"/>
      <c r="L8" s="68">
        <f>T5+$P$7-$Q$20</f>
        <v>6.3333333333333321</v>
      </c>
      <c r="M8" s="68"/>
      <c r="N8" s="43">
        <f>I8/C8</f>
        <v>0.70370370370370361</v>
      </c>
      <c r="O8" s="71" t="s">
        <v>88</v>
      </c>
      <c r="P8" s="61">
        <f>'C1'!P8</f>
        <v>45</v>
      </c>
      <c r="Q8" s="43"/>
      <c r="R8" s="68">
        <v>4</v>
      </c>
      <c r="S8" s="53">
        <f t="shared" si="0"/>
        <v>30.533333333333331</v>
      </c>
      <c r="T8" s="53">
        <f t="shared" si="1"/>
        <v>9.5333333333333332</v>
      </c>
      <c r="U8" s="53">
        <f t="shared" si="2"/>
        <v>13</v>
      </c>
      <c r="Y8" s="43">
        <v>9.3732119865753596</v>
      </c>
      <c r="Z8" s="43">
        <v>25.333333333333332</v>
      </c>
    </row>
    <row r="9" spans="1:26" ht="15" x14ac:dyDescent="0.2">
      <c r="A9" s="108">
        <v>2</v>
      </c>
      <c r="B9" s="108"/>
      <c r="C9" s="108">
        <f t="shared" ref="C9:C48" si="3">U6+$P$15-$Q$21</f>
        <v>10</v>
      </c>
      <c r="D9" s="108"/>
      <c r="E9" s="108"/>
      <c r="F9" s="108">
        <f t="shared" ref="F9:F48" si="4">U6+$P$15-$Q$21</f>
        <v>10</v>
      </c>
      <c r="G9" s="108"/>
      <c r="H9" s="108"/>
      <c r="I9" s="108">
        <f t="shared" ref="I9:I48" si="5">T6+$P$7-$Q$20</f>
        <v>7.0666666666666664</v>
      </c>
      <c r="J9" s="108"/>
      <c r="K9" s="108"/>
      <c r="L9" s="108">
        <f t="shared" ref="L9:L48" si="6">T6+$P$7-$Q$20</f>
        <v>7.0666666666666664</v>
      </c>
      <c r="M9" s="108"/>
      <c r="N9" s="115">
        <f t="shared" ref="N9:N48" si="7">I9/C9</f>
        <v>0.70666666666666667</v>
      </c>
      <c r="O9" s="72" t="s">
        <v>80</v>
      </c>
      <c r="P9" s="68">
        <f>SUM(P6:P8)</f>
        <v>86</v>
      </c>
      <c r="Q9" s="43"/>
      <c r="R9" s="68">
        <v>5</v>
      </c>
      <c r="S9" s="53">
        <f t="shared" si="0"/>
        <v>32.266666666666666</v>
      </c>
      <c r="T9" s="53">
        <f t="shared" si="1"/>
        <v>10.266666666666666</v>
      </c>
      <c r="U9" s="53">
        <f t="shared" si="2"/>
        <v>14</v>
      </c>
      <c r="Y9" s="43">
        <v>9.3193254745333221</v>
      </c>
      <c r="Z9" s="43">
        <v>27.066666666666666</v>
      </c>
    </row>
    <row r="10" spans="1:26" x14ac:dyDescent="0.2">
      <c r="A10" s="68">
        <v>3</v>
      </c>
      <c r="B10" s="68"/>
      <c r="C10" s="68">
        <f t="shared" si="3"/>
        <v>11</v>
      </c>
      <c r="D10" s="68"/>
      <c r="E10" s="53"/>
      <c r="F10" s="68">
        <f t="shared" si="4"/>
        <v>11</v>
      </c>
      <c r="G10" s="68"/>
      <c r="H10" s="68"/>
      <c r="I10" s="68">
        <f t="shared" si="5"/>
        <v>7.7999999999999989</v>
      </c>
      <c r="J10" s="68"/>
      <c r="K10" s="68"/>
      <c r="L10" s="68">
        <f t="shared" si="6"/>
        <v>7.7999999999999989</v>
      </c>
      <c r="M10" s="68"/>
      <c r="N10" s="43">
        <f t="shared" si="7"/>
        <v>0.70909090909090899</v>
      </c>
      <c r="O10" s="43"/>
      <c r="P10" s="43"/>
      <c r="Q10" s="43"/>
      <c r="R10" s="53">
        <v>6</v>
      </c>
      <c r="S10" s="53">
        <f t="shared" si="0"/>
        <v>34</v>
      </c>
      <c r="T10" s="53">
        <f t="shared" si="1"/>
        <v>11</v>
      </c>
      <c r="U10" s="53">
        <f t="shared" si="2"/>
        <v>15</v>
      </c>
      <c r="Y10" s="43">
        <v>9.3345354289951921</v>
      </c>
      <c r="Z10" s="43">
        <v>28.799999999999997</v>
      </c>
    </row>
    <row r="11" spans="1:26" x14ac:dyDescent="0.2">
      <c r="A11" s="68">
        <v>4</v>
      </c>
      <c r="B11" s="68"/>
      <c r="C11" s="68">
        <f t="shared" si="3"/>
        <v>12</v>
      </c>
      <c r="D11" s="68"/>
      <c r="E11" s="53"/>
      <c r="F11" s="68">
        <f t="shared" si="4"/>
        <v>12</v>
      </c>
      <c r="G11" s="68"/>
      <c r="H11" s="68"/>
      <c r="I11" s="68">
        <f t="shared" si="5"/>
        <v>8.5333333333333332</v>
      </c>
      <c r="J11" s="68"/>
      <c r="K11" s="68"/>
      <c r="L11" s="68">
        <f t="shared" si="6"/>
        <v>8.5333333333333332</v>
      </c>
      <c r="M11" s="68"/>
      <c r="N11" s="43">
        <f t="shared" si="7"/>
        <v>0.71111111111111114</v>
      </c>
      <c r="O11" s="43"/>
      <c r="P11" s="43"/>
      <c r="Q11" s="43"/>
      <c r="R11" s="68">
        <v>7</v>
      </c>
      <c r="S11" s="53">
        <f t="shared" si="0"/>
        <v>35.733333333333334</v>
      </c>
      <c r="T11" s="53">
        <f t="shared" si="1"/>
        <v>11.733333333333333</v>
      </c>
      <c r="U11" s="53">
        <f t="shared" si="2"/>
        <v>16</v>
      </c>
      <c r="Y11" s="43">
        <v>9.3970168708351878</v>
      </c>
      <c r="Z11" s="43">
        <v>30.533333333333331</v>
      </c>
    </row>
    <row r="12" spans="1:26" ht="15" x14ac:dyDescent="0.2">
      <c r="A12" s="68">
        <v>5</v>
      </c>
      <c r="B12" s="68"/>
      <c r="C12" s="68">
        <f t="shared" si="3"/>
        <v>13</v>
      </c>
      <c r="D12" s="68"/>
      <c r="E12" s="53"/>
      <c r="F12" s="68">
        <f t="shared" si="4"/>
        <v>13</v>
      </c>
      <c r="G12" s="68"/>
      <c r="H12" s="68"/>
      <c r="I12" s="68">
        <f t="shared" si="5"/>
        <v>9.2666666666666657</v>
      </c>
      <c r="J12" s="68"/>
      <c r="K12" s="68"/>
      <c r="L12" s="68">
        <f t="shared" si="6"/>
        <v>9.2666666666666657</v>
      </c>
      <c r="M12" s="68"/>
      <c r="N12" s="43">
        <f t="shared" si="7"/>
        <v>0.71282051282051273</v>
      </c>
      <c r="O12" s="185" t="s">
        <v>89</v>
      </c>
      <c r="P12" s="186"/>
      <c r="Q12" s="51"/>
      <c r="R12" s="90">
        <v>8</v>
      </c>
      <c r="S12" s="103">
        <f t="shared" si="0"/>
        <v>37.466666666666669</v>
      </c>
      <c r="T12" s="103">
        <f t="shared" si="1"/>
        <v>12.466666666666665</v>
      </c>
      <c r="U12" s="90">
        <f t="shared" si="2"/>
        <v>17</v>
      </c>
      <c r="Y12" s="43">
        <v>9.4932728352608056</v>
      </c>
      <c r="Z12" s="43">
        <v>32.266666666666666</v>
      </c>
    </row>
    <row r="13" spans="1:26" ht="15" x14ac:dyDescent="0.2">
      <c r="A13" s="68">
        <v>6</v>
      </c>
      <c r="B13" s="68"/>
      <c r="C13" s="68">
        <f t="shared" si="3"/>
        <v>14</v>
      </c>
      <c r="D13" s="68"/>
      <c r="E13" s="53"/>
      <c r="F13" s="68">
        <f t="shared" si="4"/>
        <v>14</v>
      </c>
      <c r="G13" s="68"/>
      <c r="H13" s="68"/>
      <c r="I13" s="68">
        <f t="shared" si="5"/>
        <v>10</v>
      </c>
      <c r="J13" s="68"/>
      <c r="K13" s="68"/>
      <c r="L13" s="68">
        <f t="shared" si="6"/>
        <v>10</v>
      </c>
      <c r="M13" s="68"/>
      <c r="N13" s="43">
        <f t="shared" si="7"/>
        <v>0.7142857142857143</v>
      </c>
      <c r="O13" s="187"/>
      <c r="P13" s="188"/>
      <c r="Q13" s="73"/>
      <c r="R13" s="68">
        <v>9</v>
      </c>
      <c r="S13" s="68">
        <f t="shared" si="0"/>
        <v>39.200000000000003</v>
      </c>
      <c r="T13" s="68">
        <f t="shared" si="1"/>
        <v>13.2</v>
      </c>
      <c r="U13" s="68">
        <f t="shared" si="2"/>
        <v>18</v>
      </c>
      <c r="Y13" s="43">
        <v>9.6145132905027779</v>
      </c>
      <c r="Z13" s="43">
        <v>34</v>
      </c>
    </row>
    <row r="14" spans="1:26" ht="15" x14ac:dyDescent="0.2">
      <c r="A14" s="68">
        <v>7</v>
      </c>
      <c r="B14" s="68"/>
      <c r="C14" s="68">
        <f t="shared" si="3"/>
        <v>15</v>
      </c>
      <c r="D14" s="68"/>
      <c r="E14" s="53"/>
      <c r="F14" s="68">
        <f t="shared" si="4"/>
        <v>15</v>
      </c>
      <c r="G14" s="68"/>
      <c r="H14" s="68"/>
      <c r="I14" s="68">
        <f t="shared" si="5"/>
        <v>10.733333333333333</v>
      </c>
      <c r="J14" s="68"/>
      <c r="K14" s="68"/>
      <c r="L14" s="68">
        <f t="shared" si="6"/>
        <v>10.733333333333333</v>
      </c>
      <c r="M14" s="68"/>
      <c r="N14" s="43">
        <f t="shared" si="7"/>
        <v>0.7155555555555555</v>
      </c>
      <c r="O14" s="60" t="s">
        <v>84</v>
      </c>
      <c r="P14" s="61">
        <f>'C1'!P14</f>
        <v>20</v>
      </c>
      <c r="Q14" s="73"/>
      <c r="R14" s="90">
        <v>10</v>
      </c>
      <c r="S14" s="90">
        <f t="shared" si="0"/>
        <v>40.93333333333333</v>
      </c>
      <c r="T14" s="90">
        <f t="shared" si="1"/>
        <v>13.933333333333332</v>
      </c>
      <c r="U14" s="90">
        <f t="shared" si="2"/>
        <v>19</v>
      </c>
      <c r="Y14" s="43">
        <v>9.7547684339355545</v>
      </c>
      <c r="Z14" s="43">
        <v>35.733333333333334</v>
      </c>
    </row>
    <row r="15" spans="1:26" ht="15" x14ac:dyDescent="0.2">
      <c r="A15" s="90">
        <v>8</v>
      </c>
      <c r="B15" s="90"/>
      <c r="C15" s="90">
        <f t="shared" si="3"/>
        <v>16</v>
      </c>
      <c r="D15" s="90"/>
      <c r="E15" s="90"/>
      <c r="F15" s="68">
        <f t="shared" si="4"/>
        <v>16</v>
      </c>
      <c r="G15" s="90"/>
      <c r="H15" s="90"/>
      <c r="I15" s="90">
        <f t="shared" si="5"/>
        <v>11.466666666666665</v>
      </c>
      <c r="J15" s="90"/>
      <c r="K15" s="90"/>
      <c r="L15" s="90">
        <f t="shared" si="6"/>
        <v>11.466666666666665</v>
      </c>
      <c r="M15" s="90"/>
      <c r="N15" s="95">
        <f t="shared" si="7"/>
        <v>0.71666666666666656</v>
      </c>
      <c r="O15" s="66" t="s">
        <v>87</v>
      </c>
      <c r="P15" s="61">
        <f>'C1'!P15</f>
        <v>4</v>
      </c>
      <c r="Q15" s="43"/>
      <c r="R15" s="68">
        <v>11</v>
      </c>
      <c r="S15" s="68">
        <f t="shared" si="0"/>
        <v>42.666666666666664</v>
      </c>
      <c r="T15" s="68">
        <f t="shared" si="1"/>
        <v>14.666666666666666</v>
      </c>
      <c r="U15" s="68">
        <f t="shared" si="2"/>
        <v>20</v>
      </c>
      <c r="Y15" s="43">
        <v>9.9098408371944373</v>
      </c>
      <c r="Z15" s="43">
        <v>37.466666666666669</v>
      </c>
    </row>
    <row r="16" spans="1:26" ht="15" x14ac:dyDescent="0.2">
      <c r="A16" s="68">
        <v>9</v>
      </c>
      <c r="B16" s="68"/>
      <c r="C16" s="68">
        <f t="shared" si="3"/>
        <v>17</v>
      </c>
      <c r="D16" s="68"/>
      <c r="E16" s="53"/>
      <c r="F16" s="68">
        <f t="shared" si="4"/>
        <v>17</v>
      </c>
      <c r="G16" s="68"/>
      <c r="H16" s="68"/>
      <c r="I16" s="68">
        <f t="shared" si="5"/>
        <v>12.2</v>
      </c>
      <c r="J16" s="68"/>
      <c r="K16" s="68"/>
      <c r="L16" s="68">
        <f t="shared" si="6"/>
        <v>12.2</v>
      </c>
      <c r="M16" s="68"/>
      <c r="N16" s="43">
        <f t="shared" si="7"/>
        <v>0.71764705882352942</v>
      </c>
      <c r="O16" s="74" t="s">
        <v>88</v>
      </c>
      <c r="P16" s="61">
        <f>'C1'!P16</f>
        <v>62</v>
      </c>
      <c r="Q16" s="43"/>
      <c r="R16" s="53">
        <v>12</v>
      </c>
      <c r="S16" s="53">
        <f t="shared" si="0"/>
        <v>44.4</v>
      </c>
      <c r="T16" s="53">
        <f t="shared" si="1"/>
        <v>15.399999999999999</v>
      </c>
      <c r="U16" s="53">
        <f t="shared" si="2"/>
        <v>21</v>
      </c>
      <c r="Y16" s="43">
        <v>10.076692086536552</v>
      </c>
      <c r="Z16" s="43">
        <v>39.200000000000003</v>
      </c>
    </row>
    <row r="17" spans="1:26" ht="15" x14ac:dyDescent="0.2">
      <c r="A17" s="90">
        <v>10</v>
      </c>
      <c r="B17" s="90"/>
      <c r="C17" s="90">
        <f t="shared" si="3"/>
        <v>18</v>
      </c>
      <c r="D17" s="90"/>
      <c r="E17" s="90"/>
      <c r="F17" s="90">
        <f t="shared" si="4"/>
        <v>18</v>
      </c>
      <c r="G17" s="90"/>
      <c r="H17" s="90"/>
      <c r="I17" s="90">
        <f t="shared" si="5"/>
        <v>12.93333333333333</v>
      </c>
      <c r="J17" s="90"/>
      <c r="K17" s="90"/>
      <c r="L17" s="90">
        <f t="shared" si="6"/>
        <v>12.93333333333333</v>
      </c>
      <c r="M17" s="90"/>
      <c r="N17" s="95">
        <f t="shared" si="7"/>
        <v>0.71851851851851833</v>
      </c>
      <c r="O17" s="75" t="s">
        <v>80</v>
      </c>
      <c r="P17" s="76">
        <f>SUM(P14:P16)</f>
        <v>86</v>
      </c>
      <c r="Q17" s="43"/>
      <c r="R17" s="68">
        <v>13</v>
      </c>
      <c r="S17" s="68">
        <f t="shared" si="0"/>
        <v>46.133333333333333</v>
      </c>
      <c r="T17" s="68">
        <f t="shared" si="1"/>
        <v>16.133333333333333</v>
      </c>
      <c r="U17" s="68">
        <f t="shared" si="2"/>
        <v>22</v>
      </c>
      <c r="Y17" s="43">
        <v>10.253067597820383</v>
      </c>
      <c r="Z17" s="43">
        <v>40.93333333333333</v>
      </c>
    </row>
    <row r="18" spans="1:26" x14ac:dyDescent="0.2">
      <c r="A18" s="68">
        <v>11</v>
      </c>
      <c r="B18" s="68"/>
      <c r="C18" s="68">
        <f t="shared" si="3"/>
        <v>19</v>
      </c>
      <c r="D18" s="68"/>
      <c r="E18" s="53"/>
      <c r="F18" s="68">
        <f t="shared" si="4"/>
        <v>19</v>
      </c>
      <c r="G18" s="68"/>
      <c r="H18" s="68"/>
      <c r="I18" s="68">
        <f t="shared" si="5"/>
        <v>13.666666666666664</v>
      </c>
      <c r="J18" s="68"/>
      <c r="K18" s="68"/>
      <c r="L18" s="68">
        <f t="shared" si="6"/>
        <v>13.666666666666664</v>
      </c>
      <c r="M18" s="68"/>
      <c r="N18" s="43">
        <f t="shared" si="7"/>
        <v>0.71929824561403499</v>
      </c>
      <c r="O18" s="43"/>
      <c r="P18" s="43"/>
      <c r="Q18" s="43"/>
      <c r="R18" s="68">
        <v>14</v>
      </c>
      <c r="S18" s="53">
        <f t="shared" si="0"/>
        <v>47.866666666666667</v>
      </c>
      <c r="T18" s="53">
        <f t="shared" si="1"/>
        <v>16.866666666666667</v>
      </c>
      <c r="U18" s="53">
        <f t="shared" si="2"/>
        <v>23</v>
      </c>
      <c r="Y18" s="43">
        <v>10.437258367808289</v>
      </c>
      <c r="Z18" s="43">
        <v>42.666666666666664</v>
      </c>
    </row>
    <row r="19" spans="1:26" x14ac:dyDescent="0.2">
      <c r="A19" s="68">
        <v>12</v>
      </c>
      <c r="B19" s="68"/>
      <c r="C19" s="68">
        <f t="shared" si="3"/>
        <v>20</v>
      </c>
      <c r="D19" s="68"/>
      <c r="E19" s="53"/>
      <c r="F19" s="68">
        <f t="shared" si="4"/>
        <v>20</v>
      </c>
      <c r="G19" s="68"/>
      <c r="H19" s="68"/>
      <c r="I19" s="68">
        <f t="shared" si="5"/>
        <v>14.399999999999999</v>
      </c>
      <c r="J19" s="68"/>
      <c r="K19" s="68"/>
      <c r="L19" s="68">
        <f t="shared" si="6"/>
        <v>14.399999999999999</v>
      </c>
      <c r="M19" s="68"/>
      <c r="N19" s="43">
        <f t="shared" si="7"/>
        <v>0.72</v>
      </c>
      <c r="O19" s="52" t="s">
        <v>91</v>
      </c>
      <c r="P19" s="52" t="s">
        <v>92</v>
      </c>
      <c r="Q19" s="56" t="s">
        <v>93</v>
      </c>
      <c r="R19" s="68">
        <v>15</v>
      </c>
      <c r="S19" s="68">
        <f t="shared" si="0"/>
        <v>49.599999999999994</v>
      </c>
      <c r="T19" s="68">
        <f t="shared" si="1"/>
        <v>17.599999999999998</v>
      </c>
      <c r="U19" s="68">
        <f t="shared" si="2"/>
        <v>24</v>
      </c>
      <c r="Y19" s="43">
        <v>10.627944728312254</v>
      </c>
      <c r="Z19" s="43">
        <v>44.4</v>
      </c>
    </row>
    <row r="20" spans="1:26" x14ac:dyDescent="0.2">
      <c r="A20" s="68">
        <v>13</v>
      </c>
      <c r="B20" s="68"/>
      <c r="C20" s="68">
        <f t="shared" si="3"/>
        <v>21</v>
      </c>
      <c r="D20" s="68"/>
      <c r="E20" s="53"/>
      <c r="F20" s="68">
        <f t="shared" si="4"/>
        <v>21</v>
      </c>
      <c r="G20" s="68"/>
      <c r="H20" s="68"/>
      <c r="I20" s="68">
        <f t="shared" si="5"/>
        <v>15.133333333333333</v>
      </c>
      <c r="J20" s="68"/>
      <c r="K20" s="68"/>
      <c r="L20" s="68">
        <f t="shared" si="6"/>
        <v>15.133333333333333</v>
      </c>
      <c r="M20" s="68"/>
      <c r="N20" s="43">
        <f t="shared" si="7"/>
        <v>0.72063492063492063</v>
      </c>
      <c r="O20" s="53">
        <f>P6+P7-Q20</f>
        <v>36</v>
      </c>
      <c r="P20" s="53">
        <f>P14+P15-Q21</f>
        <v>19</v>
      </c>
      <c r="Q20" s="77">
        <f>'C1'!Q20</f>
        <v>5</v>
      </c>
      <c r="R20" s="68">
        <v>16</v>
      </c>
      <c r="S20" s="68">
        <f t="shared" si="0"/>
        <v>51.333333333333329</v>
      </c>
      <c r="T20" s="68">
        <f t="shared" si="1"/>
        <v>18.333333333333332</v>
      </c>
      <c r="U20" s="68">
        <f t="shared" si="2"/>
        <v>25</v>
      </c>
      <c r="Y20" s="43">
        <v>10.824090966086381</v>
      </c>
      <c r="Z20" s="43">
        <v>46.133333333333333</v>
      </c>
    </row>
    <row r="21" spans="1:26" x14ac:dyDescent="0.2">
      <c r="A21" s="68">
        <v>14</v>
      </c>
      <c r="B21" s="68"/>
      <c r="C21" s="68">
        <f t="shared" si="3"/>
        <v>22</v>
      </c>
      <c r="D21" s="68"/>
      <c r="E21" s="53"/>
      <c r="F21" s="68">
        <f t="shared" si="4"/>
        <v>22</v>
      </c>
      <c r="G21" s="68"/>
      <c r="H21" s="68"/>
      <c r="I21" s="68">
        <f t="shared" si="5"/>
        <v>15.866666666666667</v>
      </c>
      <c r="J21" s="68"/>
      <c r="K21" s="68"/>
      <c r="L21" s="68">
        <f t="shared" si="6"/>
        <v>15.866666666666667</v>
      </c>
      <c r="M21" s="68"/>
      <c r="N21" s="43">
        <f t="shared" si="7"/>
        <v>0.72121212121212119</v>
      </c>
      <c r="O21" s="43"/>
      <c r="P21" s="43"/>
      <c r="Q21" s="43">
        <f>'C1'!Q21</f>
        <v>5</v>
      </c>
      <c r="R21" s="68">
        <v>17</v>
      </c>
      <c r="S21" s="53">
        <f t="shared" si="0"/>
        <v>53.066666666666663</v>
      </c>
      <c r="T21" s="53">
        <f t="shared" si="1"/>
        <v>19.066666666666666</v>
      </c>
      <c r="U21" s="53">
        <f t="shared" si="2"/>
        <v>26</v>
      </c>
      <c r="Y21" s="43">
        <v>11.02487247904687</v>
      </c>
      <c r="Z21" s="43">
        <v>47.866666666666667</v>
      </c>
    </row>
    <row r="22" spans="1:26" x14ac:dyDescent="0.2">
      <c r="A22" s="68">
        <v>15</v>
      </c>
      <c r="B22" s="68"/>
      <c r="C22" s="68">
        <f t="shared" si="3"/>
        <v>23</v>
      </c>
      <c r="D22" s="68"/>
      <c r="E22" s="68"/>
      <c r="F22" s="68">
        <f t="shared" si="4"/>
        <v>23</v>
      </c>
      <c r="G22" s="68"/>
      <c r="H22" s="68"/>
      <c r="I22" s="68">
        <f t="shared" si="5"/>
        <v>16.599999999999998</v>
      </c>
      <c r="J22" s="68"/>
      <c r="K22" s="68"/>
      <c r="L22" s="68">
        <f t="shared" si="6"/>
        <v>16.599999999999998</v>
      </c>
      <c r="M22" s="68"/>
      <c r="N22" s="43">
        <f t="shared" si="7"/>
        <v>0.72173913043478255</v>
      </c>
      <c r="O22" s="52" t="s">
        <v>94</v>
      </c>
      <c r="P22" s="53">
        <v>0.5</v>
      </c>
      <c r="Q22" s="43"/>
      <c r="R22" s="68">
        <v>18</v>
      </c>
      <c r="S22" s="53">
        <f t="shared" si="0"/>
        <v>54.8</v>
      </c>
      <c r="T22" s="53">
        <f t="shared" si="1"/>
        <v>19.799999999999997</v>
      </c>
      <c r="U22" s="53">
        <f t="shared" si="2"/>
        <v>27</v>
      </c>
      <c r="Y22" s="43">
        <v>11.229624315412289</v>
      </c>
      <c r="Z22" s="43">
        <v>49.599999999999994</v>
      </c>
    </row>
    <row r="23" spans="1:26" x14ac:dyDescent="0.2">
      <c r="A23" s="68">
        <v>16</v>
      </c>
      <c r="B23" s="68"/>
      <c r="C23" s="68">
        <f t="shared" si="3"/>
        <v>24</v>
      </c>
      <c r="D23" s="68"/>
      <c r="E23" s="68"/>
      <c r="F23" s="68">
        <f t="shared" si="4"/>
        <v>24</v>
      </c>
      <c r="G23" s="68"/>
      <c r="H23" s="68"/>
      <c r="I23" s="68">
        <f t="shared" si="5"/>
        <v>17.333333333333332</v>
      </c>
      <c r="J23" s="68"/>
      <c r="K23" s="68"/>
      <c r="L23" s="68">
        <f t="shared" si="6"/>
        <v>17.333333333333332</v>
      </c>
      <c r="M23" s="68"/>
      <c r="N23" s="43">
        <f t="shared" si="7"/>
        <v>0.72222222222222221</v>
      </c>
      <c r="O23" s="43"/>
      <c r="P23" s="43"/>
      <c r="Q23" s="43"/>
      <c r="R23" s="68">
        <v>19</v>
      </c>
      <c r="S23" s="53">
        <f t="shared" si="0"/>
        <v>56.533333333333331</v>
      </c>
      <c r="T23" s="53">
        <f t="shared" si="1"/>
        <v>20.533333333333331</v>
      </c>
      <c r="U23" s="53">
        <f t="shared" si="2"/>
        <v>28</v>
      </c>
    </row>
    <row r="24" spans="1:26" ht="15" x14ac:dyDescent="0.2">
      <c r="A24" s="68">
        <v>17</v>
      </c>
      <c r="B24" s="68"/>
      <c r="C24" s="68">
        <f t="shared" si="3"/>
        <v>25</v>
      </c>
      <c r="D24" s="68"/>
      <c r="E24" s="53"/>
      <c r="F24" s="68">
        <f t="shared" si="4"/>
        <v>25</v>
      </c>
      <c r="G24" s="68"/>
      <c r="H24" s="68"/>
      <c r="I24" s="68">
        <f t="shared" si="5"/>
        <v>18.066666666666666</v>
      </c>
      <c r="J24" s="68"/>
      <c r="K24" s="68"/>
      <c r="L24" s="68">
        <f t="shared" si="6"/>
        <v>18.066666666666666</v>
      </c>
      <c r="M24" s="68"/>
      <c r="N24" s="43">
        <f t="shared" si="7"/>
        <v>0.72266666666666668</v>
      </c>
      <c r="O24" s="52" t="s">
        <v>86</v>
      </c>
      <c r="P24" s="43"/>
      <c r="Q24" s="43"/>
      <c r="R24" s="68">
        <v>20</v>
      </c>
      <c r="S24" s="53">
        <f t="shared" si="0"/>
        <v>58.266666666666666</v>
      </c>
      <c r="T24" s="53">
        <f t="shared" si="1"/>
        <v>21.266666666666666</v>
      </c>
      <c r="U24" s="89">
        <f t="shared" si="2"/>
        <v>29</v>
      </c>
    </row>
    <row r="25" spans="1:26" x14ac:dyDescent="0.2">
      <c r="A25" s="68">
        <v>18</v>
      </c>
      <c r="B25" s="68"/>
      <c r="C25" s="68">
        <f t="shared" si="3"/>
        <v>26</v>
      </c>
      <c r="D25" s="68"/>
      <c r="E25" s="53"/>
      <c r="F25" s="68">
        <f t="shared" si="4"/>
        <v>26</v>
      </c>
      <c r="G25" s="68"/>
      <c r="H25" s="68"/>
      <c r="I25" s="68">
        <f t="shared" si="5"/>
        <v>18.799999999999997</v>
      </c>
      <c r="J25" s="68"/>
      <c r="K25" s="68"/>
      <c r="L25" s="68">
        <f t="shared" si="6"/>
        <v>18.799999999999997</v>
      </c>
      <c r="M25" s="68"/>
      <c r="N25" s="43">
        <f t="shared" si="7"/>
        <v>0.72307692307692295</v>
      </c>
      <c r="O25" s="53">
        <f>O20/P20</f>
        <v>1.8947368421052631</v>
      </c>
      <c r="P25" s="43"/>
      <c r="Q25" s="43"/>
      <c r="R25" s="68">
        <v>21</v>
      </c>
      <c r="S25" s="53">
        <f t="shared" si="0"/>
        <v>60</v>
      </c>
      <c r="T25" s="53">
        <f t="shared" si="1"/>
        <v>22</v>
      </c>
      <c r="U25" s="53">
        <f t="shared" si="2"/>
        <v>30</v>
      </c>
    </row>
    <row r="26" spans="1:26" x14ac:dyDescent="0.2">
      <c r="A26" s="68">
        <v>19</v>
      </c>
      <c r="B26" s="68"/>
      <c r="C26" s="68">
        <f t="shared" si="3"/>
        <v>27</v>
      </c>
      <c r="D26" s="68"/>
      <c r="E26" s="53"/>
      <c r="F26" s="68">
        <f t="shared" si="4"/>
        <v>27</v>
      </c>
      <c r="G26" s="68"/>
      <c r="H26" s="68"/>
      <c r="I26" s="68">
        <f t="shared" si="5"/>
        <v>19.533333333333331</v>
      </c>
      <c r="J26" s="68"/>
      <c r="K26" s="68"/>
      <c r="L26" s="68">
        <f t="shared" si="6"/>
        <v>19.533333333333331</v>
      </c>
      <c r="M26" s="68"/>
      <c r="N26" s="43">
        <f t="shared" si="7"/>
        <v>0.72345679012345676</v>
      </c>
      <c r="O26" s="43"/>
      <c r="P26" s="43"/>
      <c r="Q26" s="43"/>
      <c r="R26" s="68">
        <v>22</v>
      </c>
      <c r="S26" s="53">
        <f t="shared" si="0"/>
        <v>61.733333333333334</v>
      </c>
      <c r="T26" s="53">
        <f t="shared" si="1"/>
        <v>22.733333333333331</v>
      </c>
      <c r="U26" s="53">
        <f t="shared" si="2"/>
        <v>31</v>
      </c>
    </row>
    <row r="27" spans="1:26" x14ac:dyDescent="0.2">
      <c r="A27" s="68">
        <v>20</v>
      </c>
      <c r="B27" s="68"/>
      <c r="C27" s="68">
        <f t="shared" si="3"/>
        <v>28</v>
      </c>
      <c r="D27" s="68"/>
      <c r="E27" s="53"/>
      <c r="F27" s="68">
        <f t="shared" si="4"/>
        <v>28</v>
      </c>
      <c r="G27" s="68"/>
      <c r="H27" s="68"/>
      <c r="I27" s="68">
        <f t="shared" si="5"/>
        <v>20.266666666666666</v>
      </c>
      <c r="J27" s="68"/>
      <c r="K27" s="68"/>
      <c r="L27" s="68">
        <f t="shared" si="6"/>
        <v>20.266666666666666</v>
      </c>
      <c r="M27" s="68"/>
      <c r="N27" s="43">
        <f t="shared" si="7"/>
        <v>0.72380952380952379</v>
      </c>
      <c r="O27" s="52" t="s">
        <v>103</v>
      </c>
      <c r="P27" s="52" t="s">
        <v>104</v>
      </c>
      <c r="Q27" s="43"/>
      <c r="R27" s="53">
        <v>23</v>
      </c>
      <c r="S27" s="53">
        <f t="shared" si="0"/>
        <v>63.466666666666669</v>
      </c>
      <c r="T27" s="53">
        <f t="shared" si="1"/>
        <v>23.466666666666665</v>
      </c>
      <c r="U27" s="53">
        <f t="shared" si="2"/>
        <v>32</v>
      </c>
    </row>
    <row r="28" spans="1:26" x14ac:dyDescent="0.2">
      <c r="A28" s="68">
        <v>21</v>
      </c>
      <c r="B28" s="68"/>
      <c r="C28" s="68">
        <f t="shared" si="3"/>
        <v>29</v>
      </c>
      <c r="D28" s="68"/>
      <c r="E28" s="68"/>
      <c r="F28" s="68">
        <f t="shared" si="4"/>
        <v>29</v>
      </c>
      <c r="G28" s="68"/>
      <c r="H28" s="68"/>
      <c r="I28" s="68">
        <f t="shared" si="5"/>
        <v>21</v>
      </c>
      <c r="J28" s="68"/>
      <c r="K28" s="68"/>
      <c r="L28" s="68">
        <f t="shared" si="6"/>
        <v>21</v>
      </c>
      <c r="M28" s="68"/>
      <c r="N28" s="43">
        <f t="shared" si="7"/>
        <v>0.72413793103448276</v>
      </c>
      <c r="O28" s="53">
        <f>O20/P9</f>
        <v>0.41860465116279072</v>
      </c>
      <c r="P28" s="53">
        <f>P20/P17</f>
        <v>0.22093023255813954</v>
      </c>
      <c r="Q28" s="43"/>
      <c r="R28" s="68">
        <v>24</v>
      </c>
      <c r="S28" s="53">
        <f t="shared" si="0"/>
        <v>65.2</v>
      </c>
      <c r="T28" s="53">
        <f t="shared" si="1"/>
        <v>24.2</v>
      </c>
      <c r="U28" s="53">
        <f t="shared" si="2"/>
        <v>33</v>
      </c>
    </row>
    <row r="29" spans="1:26" x14ac:dyDescent="0.2">
      <c r="A29" s="68">
        <v>22</v>
      </c>
      <c r="B29" s="68"/>
      <c r="C29" s="68">
        <f t="shared" si="3"/>
        <v>30</v>
      </c>
      <c r="D29" s="68"/>
      <c r="E29" s="53"/>
      <c r="F29" s="68">
        <f t="shared" si="4"/>
        <v>30</v>
      </c>
      <c r="G29" s="68"/>
      <c r="H29" s="68"/>
      <c r="I29" s="68">
        <f t="shared" si="5"/>
        <v>21.733333333333331</v>
      </c>
      <c r="J29" s="68"/>
      <c r="K29" s="68"/>
      <c r="L29" s="68">
        <f t="shared" si="6"/>
        <v>21.733333333333331</v>
      </c>
      <c r="M29" s="68"/>
      <c r="N29" s="43">
        <f t="shared" si="7"/>
        <v>0.72444444444444434</v>
      </c>
      <c r="O29" s="43"/>
      <c r="P29" s="43"/>
      <c r="Q29" s="43"/>
      <c r="R29" s="53">
        <v>25</v>
      </c>
      <c r="S29" s="53">
        <f t="shared" si="0"/>
        <v>66.933333333333337</v>
      </c>
      <c r="T29" s="53">
        <f t="shared" si="1"/>
        <v>24.93333333333333</v>
      </c>
      <c r="U29" s="53">
        <f t="shared" si="2"/>
        <v>34</v>
      </c>
    </row>
    <row r="30" spans="1:26" x14ac:dyDescent="0.2">
      <c r="A30" s="68">
        <v>23</v>
      </c>
      <c r="B30" s="68"/>
      <c r="C30" s="68">
        <f t="shared" si="3"/>
        <v>31</v>
      </c>
      <c r="D30" s="68"/>
      <c r="E30" s="53"/>
      <c r="F30" s="68">
        <f t="shared" si="4"/>
        <v>31</v>
      </c>
      <c r="G30" s="68"/>
      <c r="H30" s="68"/>
      <c r="I30" s="68">
        <f t="shared" si="5"/>
        <v>22.466666666666665</v>
      </c>
      <c r="J30" s="68"/>
      <c r="K30" s="68"/>
      <c r="L30" s="68">
        <f t="shared" si="6"/>
        <v>22.466666666666665</v>
      </c>
      <c r="M30" s="68"/>
      <c r="N30" s="43">
        <f t="shared" si="7"/>
        <v>0.72473118279569892</v>
      </c>
      <c r="O30" s="43"/>
      <c r="P30" s="43"/>
      <c r="Q30" s="43"/>
      <c r="R30" s="53">
        <v>26</v>
      </c>
      <c r="S30" s="53">
        <f t="shared" si="0"/>
        <v>68.666666666666657</v>
      </c>
      <c r="T30" s="53">
        <f t="shared" si="1"/>
        <v>25.666666666666664</v>
      </c>
      <c r="U30" s="53">
        <f t="shared" si="2"/>
        <v>35</v>
      </c>
    </row>
    <row r="31" spans="1:26" x14ac:dyDescent="0.2">
      <c r="A31" s="68">
        <v>24</v>
      </c>
      <c r="B31" s="68"/>
      <c r="C31" s="68">
        <f t="shared" si="3"/>
        <v>32</v>
      </c>
      <c r="D31" s="68"/>
      <c r="E31" s="53"/>
      <c r="F31" s="68">
        <f t="shared" si="4"/>
        <v>32</v>
      </c>
      <c r="G31" s="68"/>
      <c r="H31" s="68"/>
      <c r="I31" s="68">
        <f t="shared" si="5"/>
        <v>23.2</v>
      </c>
      <c r="J31" s="68"/>
      <c r="K31" s="68"/>
      <c r="L31" s="68">
        <f t="shared" si="6"/>
        <v>23.2</v>
      </c>
      <c r="M31" s="68"/>
      <c r="N31" s="43">
        <f t="shared" si="7"/>
        <v>0.72499999999999998</v>
      </c>
      <c r="O31" s="43"/>
      <c r="P31" s="43"/>
      <c r="Q31" s="43"/>
      <c r="R31" s="53">
        <v>27</v>
      </c>
      <c r="S31" s="53">
        <f t="shared" si="0"/>
        <v>70.400000000000006</v>
      </c>
      <c r="T31" s="53">
        <f t="shared" si="1"/>
        <v>26.4</v>
      </c>
      <c r="U31" s="53">
        <f t="shared" si="2"/>
        <v>36</v>
      </c>
    </row>
    <row r="32" spans="1:26" x14ac:dyDescent="0.2">
      <c r="A32" s="68">
        <v>25</v>
      </c>
      <c r="B32" s="68"/>
      <c r="C32" s="68">
        <f t="shared" si="3"/>
        <v>33</v>
      </c>
      <c r="D32" s="68"/>
      <c r="E32" s="53"/>
      <c r="F32" s="68">
        <f t="shared" si="4"/>
        <v>33</v>
      </c>
      <c r="G32" s="68"/>
      <c r="H32" s="68"/>
      <c r="I32" s="68">
        <f t="shared" si="5"/>
        <v>23.93333333333333</v>
      </c>
      <c r="J32" s="68"/>
      <c r="K32" s="68"/>
      <c r="L32" s="68">
        <f t="shared" si="6"/>
        <v>23.93333333333333</v>
      </c>
      <c r="M32" s="68"/>
      <c r="N32" s="43">
        <f t="shared" si="7"/>
        <v>0.72525252525252515</v>
      </c>
      <c r="O32" s="43"/>
      <c r="P32" s="43"/>
      <c r="Q32" s="43"/>
      <c r="R32" s="53">
        <v>28</v>
      </c>
      <c r="S32" s="53">
        <f t="shared" si="0"/>
        <v>72.133333333333326</v>
      </c>
      <c r="T32" s="53">
        <f t="shared" si="1"/>
        <v>27.133333333333333</v>
      </c>
      <c r="U32" s="53">
        <f t="shared" si="2"/>
        <v>37</v>
      </c>
    </row>
    <row r="33" spans="1:21" x14ac:dyDescent="0.2">
      <c r="A33" s="68">
        <v>26</v>
      </c>
      <c r="B33" s="68"/>
      <c r="C33" s="68">
        <f t="shared" si="3"/>
        <v>34</v>
      </c>
      <c r="D33" s="68"/>
      <c r="E33" s="53"/>
      <c r="F33" s="68">
        <f t="shared" si="4"/>
        <v>34</v>
      </c>
      <c r="G33" s="68"/>
      <c r="H33" s="68"/>
      <c r="I33" s="68">
        <f t="shared" si="5"/>
        <v>24.666666666666664</v>
      </c>
      <c r="J33" s="68"/>
      <c r="K33" s="68"/>
      <c r="L33" s="68">
        <f t="shared" si="6"/>
        <v>24.666666666666664</v>
      </c>
      <c r="M33" s="68"/>
      <c r="N33" s="43">
        <f t="shared" si="7"/>
        <v>0.72549019607843135</v>
      </c>
      <c r="O33" s="43"/>
      <c r="P33" s="43"/>
      <c r="Q33" s="43"/>
      <c r="R33" s="53">
        <v>29</v>
      </c>
      <c r="S33" s="53">
        <f t="shared" si="0"/>
        <v>73.86666666666666</v>
      </c>
      <c r="T33" s="53">
        <f t="shared" si="1"/>
        <v>27.866666666666664</v>
      </c>
      <c r="U33" s="53">
        <f t="shared" si="2"/>
        <v>38</v>
      </c>
    </row>
    <row r="34" spans="1:21" x14ac:dyDescent="0.2">
      <c r="A34" s="68">
        <v>27</v>
      </c>
      <c r="B34" s="68"/>
      <c r="C34" s="68">
        <f t="shared" si="3"/>
        <v>35</v>
      </c>
      <c r="D34" s="68"/>
      <c r="E34" s="53"/>
      <c r="F34" s="68">
        <f t="shared" si="4"/>
        <v>35</v>
      </c>
      <c r="G34" s="68"/>
      <c r="H34" s="68"/>
      <c r="I34" s="68">
        <f t="shared" si="5"/>
        <v>25.4</v>
      </c>
      <c r="J34" s="68"/>
      <c r="K34" s="68"/>
      <c r="L34" s="68">
        <f t="shared" si="6"/>
        <v>25.4</v>
      </c>
      <c r="M34" s="68"/>
      <c r="N34" s="43">
        <f t="shared" si="7"/>
        <v>0.72571428571428565</v>
      </c>
      <c r="O34" s="43"/>
      <c r="P34" s="43"/>
      <c r="Q34" s="43"/>
      <c r="R34" s="53">
        <v>30</v>
      </c>
      <c r="S34" s="53">
        <f t="shared" si="0"/>
        <v>75.599999999999994</v>
      </c>
      <c r="T34" s="53">
        <f t="shared" si="1"/>
        <v>28.599999999999998</v>
      </c>
      <c r="U34" s="53">
        <f t="shared" si="2"/>
        <v>39</v>
      </c>
    </row>
    <row r="35" spans="1:21" x14ac:dyDescent="0.2">
      <c r="A35" s="68">
        <v>28</v>
      </c>
      <c r="B35" s="68"/>
      <c r="C35" s="68">
        <f t="shared" si="3"/>
        <v>36</v>
      </c>
      <c r="D35" s="68"/>
      <c r="E35" s="53"/>
      <c r="F35" s="68">
        <f t="shared" si="4"/>
        <v>36</v>
      </c>
      <c r="G35" s="68"/>
      <c r="H35" s="68"/>
      <c r="I35" s="68">
        <f t="shared" si="5"/>
        <v>26.133333333333333</v>
      </c>
      <c r="J35" s="68"/>
      <c r="K35" s="68"/>
      <c r="L35" s="68">
        <f t="shared" si="6"/>
        <v>26.133333333333333</v>
      </c>
      <c r="M35" s="68"/>
      <c r="N35" s="43">
        <f t="shared" si="7"/>
        <v>0.72592592592592586</v>
      </c>
      <c r="O35" s="43"/>
      <c r="P35" s="43"/>
      <c r="Q35" s="43"/>
      <c r="R35" s="53">
        <v>31</v>
      </c>
      <c r="S35" s="53">
        <f t="shared" si="0"/>
        <v>77.333333333333329</v>
      </c>
      <c r="T35" s="53">
        <f t="shared" si="1"/>
        <v>29.333333333333332</v>
      </c>
      <c r="U35" s="53">
        <f t="shared" si="2"/>
        <v>40</v>
      </c>
    </row>
    <row r="36" spans="1:21" x14ac:dyDescent="0.2">
      <c r="A36" s="68">
        <v>29</v>
      </c>
      <c r="B36" s="68"/>
      <c r="C36" s="68">
        <f t="shared" si="3"/>
        <v>37</v>
      </c>
      <c r="D36" s="68"/>
      <c r="E36" s="53"/>
      <c r="F36" s="68">
        <f t="shared" si="4"/>
        <v>37</v>
      </c>
      <c r="G36" s="68"/>
      <c r="H36" s="68"/>
      <c r="I36" s="68">
        <f t="shared" si="5"/>
        <v>26.866666666666664</v>
      </c>
      <c r="J36" s="68"/>
      <c r="K36" s="68"/>
      <c r="L36" s="68">
        <f t="shared" si="6"/>
        <v>26.866666666666664</v>
      </c>
      <c r="M36" s="68"/>
      <c r="N36" s="43">
        <f t="shared" si="7"/>
        <v>0.72612612612612604</v>
      </c>
      <c r="O36" s="43"/>
      <c r="P36" s="43"/>
      <c r="Q36" s="43"/>
      <c r="R36" s="53">
        <v>32</v>
      </c>
      <c r="S36" s="53">
        <f t="shared" si="0"/>
        <v>79.066666666666663</v>
      </c>
      <c r="T36" s="53">
        <f t="shared" si="1"/>
        <v>30.066666666666663</v>
      </c>
      <c r="U36" s="53">
        <f t="shared" si="2"/>
        <v>41</v>
      </c>
    </row>
    <row r="37" spans="1:21" x14ac:dyDescent="0.2">
      <c r="A37" s="68">
        <v>30</v>
      </c>
      <c r="B37" s="68"/>
      <c r="C37" s="68">
        <f t="shared" si="3"/>
        <v>38</v>
      </c>
      <c r="D37" s="68"/>
      <c r="E37" s="53"/>
      <c r="F37" s="68">
        <f t="shared" si="4"/>
        <v>38</v>
      </c>
      <c r="G37" s="68"/>
      <c r="H37" s="68"/>
      <c r="I37" s="68">
        <f t="shared" si="5"/>
        <v>27.599999999999994</v>
      </c>
      <c r="J37" s="68"/>
      <c r="K37" s="68"/>
      <c r="L37" s="68">
        <f t="shared" si="6"/>
        <v>27.599999999999994</v>
      </c>
      <c r="M37" s="68"/>
      <c r="N37" s="43">
        <f t="shared" si="7"/>
        <v>0.72631578947368403</v>
      </c>
      <c r="O37" s="43"/>
      <c r="P37" s="43"/>
      <c r="Q37" s="43"/>
      <c r="R37" s="53">
        <v>33</v>
      </c>
      <c r="S37" s="53">
        <f t="shared" si="0"/>
        <v>80.8</v>
      </c>
      <c r="T37" s="53">
        <f t="shared" si="1"/>
        <v>30.799999999999997</v>
      </c>
      <c r="U37" s="53">
        <f t="shared" si="2"/>
        <v>42</v>
      </c>
    </row>
    <row r="38" spans="1:21" x14ac:dyDescent="0.2">
      <c r="A38" s="68">
        <v>31</v>
      </c>
      <c r="B38" s="68"/>
      <c r="C38" s="68">
        <f t="shared" si="3"/>
        <v>39</v>
      </c>
      <c r="D38" s="68"/>
      <c r="E38" s="53"/>
      <c r="F38" s="68">
        <f t="shared" si="4"/>
        <v>39</v>
      </c>
      <c r="G38" s="68"/>
      <c r="H38" s="68"/>
      <c r="I38" s="68">
        <f t="shared" si="5"/>
        <v>28.333333333333329</v>
      </c>
      <c r="J38" s="68"/>
      <c r="K38" s="68"/>
      <c r="L38" s="68">
        <f t="shared" si="6"/>
        <v>28.333333333333329</v>
      </c>
      <c r="M38" s="68"/>
      <c r="N38" s="43">
        <f t="shared" si="7"/>
        <v>0.72649572649572636</v>
      </c>
      <c r="O38" s="43"/>
      <c r="P38" s="43"/>
      <c r="Q38" s="43"/>
      <c r="R38" s="53">
        <v>34</v>
      </c>
      <c r="S38" s="53">
        <f t="shared" si="0"/>
        <v>82.533333333333331</v>
      </c>
      <c r="T38" s="53">
        <f t="shared" si="1"/>
        <v>31.533333333333331</v>
      </c>
      <c r="U38" s="53">
        <f t="shared" si="2"/>
        <v>43</v>
      </c>
    </row>
    <row r="39" spans="1:21" x14ac:dyDescent="0.2">
      <c r="A39" s="68">
        <v>32</v>
      </c>
      <c r="B39" s="68"/>
      <c r="C39" s="68">
        <f t="shared" si="3"/>
        <v>40</v>
      </c>
      <c r="D39" s="68"/>
      <c r="E39" s="53"/>
      <c r="F39" s="68">
        <f t="shared" si="4"/>
        <v>40</v>
      </c>
      <c r="G39" s="68"/>
      <c r="H39" s="68"/>
      <c r="I39" s="68">
        <f t="shared" si="5"/>
        <v>29.066666666666663</v>
      </c>
      <c r="J39" s="68"/>
      <c r="K39" s="68"/>
      <c r="L39" s="68">
        <f t="shared" si="6"/>
        <v>29.066666666666663</v>
      </c>
      <c r="M39" s="68"/>
      <c r="N39" s="43">
        <f t="shared" si="7"/>
        <v>0.72666666666666657</v>
      </c>
      <c r="O39" s="43"/>
      <c r="P39" s="43"/>
      <c r="Q39" s="43"/>
      <c r="R39" s="53">
        <v>35</v>
      </c>
      <c r="S39" s="53">
        <f t="shared" si="0"/>
        <v>84.266666666666666</v>
      </c>
      <c r="T39" s="53">
        <f t="shared" si="1"/>
        <v>32.266666666666666</v>
      </c>
      <c r="U39" s="53">
        <f t="shared" si="2"/>
        <v>44</v>
      </c>
    </row>
    <row r="40" spans="1:21" x14ac:dyDescent="0.2">
      <c r="A40" s="68">
        <v>33</v>
      </c>
      <c r="B40" s="68"/>
      <c r="C40" s="68">
        <f t="shared" si="3"/>
        <v>41</v>
      </c>
      <c r="D40" s="68"/>
      <c r="E40" s="53"/>
      <c r="F40" s="68">
        <f t="shared" si="4"/>
        <v>41</v>
      </c>
      <c r="G40" s="68"/>
      <c r="H40" s="68"/>
      <c r="I40" s="68">
        <f t="shared" si="5"/>
        <v>29.799999999999997</v>
      </c>
      <c r="J40" s="68"/>
      <c r="K40" s="68"/>
      <c r="L40" s="68">
        <f t="shared" si="6"/>
        <v>29.799999999999997</v>
      </c>
      <c r="M40" s="68"/>
      <c r="N40" s="43">
        <f t="shared" si="7"/>
        <v>0.72682926829268291</v>
      </c>
      <c r="O40" s="43"/>
      <c r="P40" s="43"/>
      <c r="Q40" s="43"/>
      <c r="R40" s="53">
        <v>36</v>
      </c>
      <c r="S40" s="53">
        <f t="shared" si="0"/>
        <v>86</v>
      </c>
      <c r="T40" s="53">
        <f t="shared" si="1"/>
        <v>33</v>
      </c>
      <c r="U40" s="53">
        <f t="shared" si="2"/>
        <v>45</v>
      </c>
    </row>
    <row r="41" spans="1:21" x14ac:dyDescent="0.2">
      <c r="A41" s="68">
        <v>34</v>
      </c>
      <c r="B41" s="68"/>
      <c r="C41" s="68">
        <f t="shared" si="3"/>
        <v>42</v>
      </c>
      <c r="D41" s="68"/>
      <c r="E41" s="53"/>
      <c r="F41" s="68">
        <f t="shared" si="4"/>
        <v>42</v>
      </c>
      <c r="G41" s="68"/>
      <c r="H41" s="68"/>
      <c r="I41" s="68">
        <f t="shared" si="5"/>
        <v>30.533333333333331</v>
      </c>
      <c r="J41" s="68"/>
      <c r="K41" s="68"/>
      <c r="L41" s="68">
        <f t="shared" si="6"/>
        <v>30.533333333333331</v>
      </c>
      <c r="M41" s="68"/>
      <c r="N41" s="43">
        <f t="shared" si="7"/>
        <v>0.72698412698412695</v>
      </c>
      <c r="O41" s="43"/>
      <c r="P41" s="43"/>
      <c r="Q41" s="43"/>
      <c r="R41" s="53">
        <v>37</v>
      </c>
      <c r="S41" s="53">
        <f t="shared" si="0"/>
        <v>87.733333333333334</v>
      </c>
      <c r="T41" s="53">
        <f t="shared" si="1"/>
        <v>33.733333333333334</v>
      </c>
      <c r="U41" s="53">
        <f t="shared" si="2"/>
        <v>46</v>
      </c>
    </row>
    <row r="42" spans="1:21" x14ac:dyDescent="0.2">
      <c r="A42" s="68">
        <v>35</v>
      </c>
      <c r="B42" s="68"/>
      <c r="C42" s="68">
        <f t="shared" si="3"/>
        <v>43</v>
      </c>
      <c r="D42" s="68"/>
      <c r="E42" s="53"/>
      <c r="F42" s="68">
        <f t="shared" si="4"/>
        <v>43</v>
      </c>
      <c r="G42" s="68"/>
      <c r="H42" s="68"/>
      <c r="I42" s="68">
        <f t="shared" si="5"/>
        <v>31.266666666666666</v>
      </c>
      <c r="J42" s="68"/>
      <c r="K42" s="68"/>
      <c r="L42" s="68">
        <f t="shared" si="6"/>
        <v>31.266666666666666</v>
      </c>
      <c r="M42" s="68"/>
      <c r="N42" s="43">
        <f t="shared" si="7"/>
        <v>0.72713178294573644</v>
      </c>
      <c r="O42" s="43"/>
      <c r="P42" s="43"/>
      <c r="Q42" s="43"/>
      <c r="R42" s="53">
        <v>38</v>
      </c>
      <c r="S42" s="53">
        <f t="shared" si="0"/>
        <v>89.466666666666669</v>
      </c>
      <c r="T42" s="53">
        <f t="shared" si="1"/>
        <v>34.466666666666661</v>
      </c>
      <c r="U42" s="53">
        <f t="shared" si="2"/>
        <v>47</v>
      </c>
    </row>
    <row r="43" spans="1:21" x14ac:dyDescent="0.2">
      <c r="A43" s="68">
        <v>36</v>
      </c>
      <c r="B43" s="68"/>
      <c r="C43" s="68">
        <f t="shared" si="3"/>
        <v>44</v>
      </c>
      <c r="D43" s="68"/>
      <c r="E43" s="53"/>
      <c r="F43" s="68">
        <f t="shared" si="4"/>
        <v>44</v>
      </c>
      <c r="G43" s="68"/>
      <c r="H43" s="68"/>
      <c r="I43" s="68">
        <f t="shared" si="5"/>
        <v>32</v>
      </c>
      <c r="J43" s="68"/>
      <c r="K43" s="68"/>
      <c r="L43" s="68">
        <f t="shared" si="6"/>
        <v>32</v>
      </c>
      <c r="M43" s="68"/>
      <c r="N43" s="43">
        <f t="shared" si="7"/>
        <v>0.72727272727272729</v>
      </c>
      <c r="O43" s="43"/>
      <c r="P43" s="43"/>
      <c r="Q43" s="43"/>
      <c r="R43" s="53">
        <v>39</v>
      </c>
      <c r="S43" s="53">
        <f t="shared" si="0"/>
        <v>91.199999999999989</v>
      </c>
      <c r="T43" s="53">
        <f t="shared" si="1"/>
        <v>35.199999999999996</v>
      </c>
      <c r="U43" s="53">
        <f t="shared" si="2"/>
        <v>48</v>
      </c>
    </row>
    <row r="44" spans="1:21" x14ac:dyDescent="0.2">
      <c r="A44" s="68">
        <v>37</v>
      </c>
      <c r="B44" s="68"/>
      <c r="C44" s="68">
        <f t="shared" si="3"/>
        <v>45</v>
      </c>
      <c r="D44" s="68"/>
      <c r="E44" s="53"/>
      <c r="F44" s="68">
        <f t="shared" si="4"/>
        <v>45</v>
      </c>
      <c r="G44" s="68"/>
      <c r="H44" s="68"/>
      <c r="I44" s="68">
        <f t="shared" si="5"/>
        <v>32.733333333333334</v>
      </c>
      <c r="J44" s="68"/>
      <c r="K44" s="68"/>
      <c r="L44" s="68">
        <f t="shared" si="6"/>
        <v>32.733333333333334</v>
      </c>
      <c r="M44" s="68"/>
      <c r="N44" s="43">
        <f t="shared" si="7"/>
        <v>0.72740740740740739</v>
      </c>
      <c r="O44" s="43"/>
      <c r="P44" s="43"/>
      <c r="Q44" s="43"/>
      <c r="R44" s="53">
        <v>40</v>
      </c>
      <c r="S44" s="53">
        <f t="shared" si="0"/>
        <v>92.933333333333337</v>
      </c>
      <c r="T44" s="53">
        <f t="shared" si="1"/>
        <v>35.93333333333333</v>
      </c>
      <c r="U44" s="53">
        <f t="shared" si="2"/>
        <v>49</v>
      </c>
    </row>
    <row r="45" spans="1:21" x14ac:dyDescent="0.2">
      <c r="A45" s="68">
        <v>38</v>
      </c>
      <c r="B45" s="68"/>
      <c r="C45" s="68">
        <f t="shared" si="3"/>
        <v>46</v>
      </c>
      <c r="D45" s="68"/>
      <c r="E45" s="53"/>
      <c r="F45" s="68">
        <f t="shared" si="4"/>
        <v>46</v>
      </c>
      <c r="G45" s="68"/>
      <c r="H45" s="68"/>
      <c r="I45" s="68">
        <f t="shared" si="5"/>
        <v>33.466666666666661</v>
      </c>
      <c r="J45" s="68"/>
      <c r="K45" s="68"/>
      <c r="L45" s="68">
        <f t="shared" si="6"/>
        <v>33.466666666666661</v>
      </c>
      <c r="M45" s="68"/>
      <c r="N45" s="43">
        <f t="shared" si="7"/>
        <v>0.7275362318840578</v>
      </c>
      <c r="O45" s="43"/>
      <c r="P45" s="43"/>
      <c r="Q45" s="43"/>
      <c r="R45" s="68">
        <v>41</v>
      </c>
      <c r="S45" s="68">
        <f t="shared" si="0"/>
        <v>94.666666666666657</v>
      </c>
      <c r="T45" s="68">
        <f t="shared" si="1"/>
        <v>36.666666666666664</v>
      </c>
      <c r="U45" s="68">
        <f t="shared" si="2"/>
        <v>50</v>
      </c>
    </row>
    <row r="46" spans="1:21" x14ac:dyDescent="0.2">
      <c r="A46" s="68">
        <v>39</v>
      </c>
      <c r="B46" s="68"/>
      <c r="C46" s="68">
        <f t="shared" si="3"/>
        <v>47</v>
      </c>
      <c r="D46" s="68"/>
      <c r="E46" s="53"/>
      <c r="F46" s="68">
        <f t="shared" si="4"/>
        <v>47</v>
      </c>
      <c r="G46" s="68"/>
      <c r="H46" s="68"/>
      <c r="I46" s="68">
        <f t="shared" si="5"/>
        <v>34.199999999999996</v>
      </c>
      <c r="J46" s="68"/>
      <c r="K46" s="68"/>
      <c r="L46" s="68">
        <f t="shared" si="6"/>
        <v>34.199999999999996</v>
      </c>
      <c r="M46" s="68"/>
      <c r="N46" s="43">
        <f t="shared" si="7"/>
        <v>0.72765957446808505</v>
      </c>
      <c r="O46" s="43"/>
      <c r="P46" s="43"/>
      <c r="Q46" s="43"/>
      <c r="R46" s="78"/>
      <c r="S46" s="78"/>
      <c r="T46" s="78"/>
      <c r="U46" s="78"/>
    </row>
    <row r="47" spans="1:21" x14ac:dyDescent="0.2">
      <c r="A47" s="68">
        <v>40</v>
      </c>
      <c r="B47" s="68"/>
      <c r="C47" s="68">
        <f t="shared" si="3"/>
        <v>48</v>
      </c>
      <c r="D47" s="68"/>
      <c r="E47" s="53"/>
      <c r="F47" s="68">
        <f t="shared" si="4"/>
        <v>48</v>
      </c>
      <c r="G47" s="68"/>
      <c r="H47" s="68"/>
      <c r="I47" s="68">
        <f t="shared" si="5"/>
        <v>34.93333333333333</v>
      </c>
      <c r="J47" s="68"/>
      <c r="K47" s="68"/>
      <c r="L47" s="68">
        <f t="shared" si="6"/>
        <v>34.93333333333333</v>
      </c>
      <c r="M47" s="68"/>
      <c r="N47" s="43">
        <f t="shared" si="7"/>
        <v>0.72777777777777775</v>
      </c>
      <c r="O47" s="43"/>
      <c r="P47" s="43"/>
      <c r="Q47" s="43"/>
      <c r="R47" s="78"/>
      <c r="S47" s="78"/>
      <c r="T47" s="78"/>
      <c r="U47" s="78"/>
    </row>
    <row r="48" spans="1:21" x14ac:dyDescent="0.2">
      <c r="A48" s="68">
        <v>41</v>
      </c>
      <c r="B48" s="68"/>
      <c r="C48" s="68">
        <f t="shared" si="3"/>
        <v>49</v>
      </c>
      <c r="D48" s="68"/>
      <c r="E48" s="53"/>
      <c r="F48" s="68">
        <f t="shared" si="4"/>
        <v>49</v>
      </c>
      <c r="G48" s="68"/>
      <c r="H48" s="68"/>
      <c r="I48" s="68">
        <f t="shared" si="5"/>
        <v>35.666666666666664</v>
      </c>
      <c r="J48" s="68"/>
      <c r="K48" s="68"/>
      <c r="L48" s="68">
        <f t="shared" si="6"/>
        <v>35.666666666666664</v>
      </c>
      <c r="M48" s="68"/>
      <c r="N48" s="43">
        <f t="shared" si="7"/>
        <v>0.72789115646258495</v>
      </c>
      <c r="O48" s="43"/>
      <c r="P48" s="43"/>
      <c r="Q48" s="43"/>
      <c r="R48" s="78"/>
      <c r="S48" s="78"/>
      <c r="T48" s="78"/>
      <c r="U48" s="78"/>
    </row>
    <row r="49" spans="1:21" ht="15" x14ac:dyDescent="0.2">
      <c r="A49" s="79" t="s">
        <v>95</v>
      </c>
      <c r="B49" s="56"/>
      <c r="C49" s="112"/>
      <c r="D49" s="81"/>
      <c r="E49" s="81"/>
      <c r="F49" s="81"/>
      <c r="G49" s="81"/>
      <c r="H49" s="81"/>
      <c r="I49" s="81"/>
      <c r="J49" s="81"/>
      <c r="K49" s="81"/>
      <c r="L49" s="81"/>
      <c r="M49" s="82"/>
      <c r="N49" s="43"/>
      <c r="O49" s="43"/>
      <c r="P49" s="43"/>
      <c r="Q49" s="43"/>
      <c r="R49" s="43"/>
      <c r="S49" s="43"/>
      <c r="T49" s="43"/>
      <c r="U49" s="43"/>
    </row>
    <row r="50" spans="1:21" x14ac:dyDescent="0.2">
      <c r="A50" s="68">
        <v>1</v>
      </c>
      <c r="B50" s="68"/>
      <c r="C50" s="68">
        <f>C8/S5</f>
        <v>0.35526315789473684</v>
      </c>
      <c r="D50" s="68"/>
      <c r="E50" s="68"/>
      <c r="F50" s="68">
        <f>F8/S5</f>
        <v>0.35526315789473684</v>
      </c>
      <c r="G50" s="68"/>
      <c r="H50" s="68"/>
      <c r="I50" s="68">
        <f>I8/S5</f>
        <v>0.24999999999999997</v>
      </c>
      <c r="J50" s="68"/>
      <c r="K50" s="68"/>
      <c r="L50" s="68">
        <f>L8/S5</f>
        <v>0.24999999999999997</v>
      </c>
      <c r="M50" s="68"/>
      <c r="N50" s="43"/>
      <c r="O50" s="43"/>
      <c r="P50" s="43"/>
      <c r="Q50" s="43"/>
      <c r="R50" s="43"/>
      <c r="S50" s="43"/>
      <c r="T50" s="43"/>
      <c r="U50" s="43"/>
    </row>
    <row r="51" spans="1:21" x14ac:dyDescent="0.2">
      <c r="A51" s="108">
        <v>2</v>
      </c>
      <c r="B51" s="108"/>
      <c r="C51" s="108">
        <f t="shared" ref="C51:C90" si="8">C9/S6</f>
        <v>0.36945812807881773</v>
      </c>
      <c r="D51" s="108"/>
      <c r="E51" s="108"/>
      <c r="F51" s="108">
        <f t="shared" ref="F51:F90" si="9">F9/S6</f>
        <v>0.36945812807881773</v>
      </c>
      <c r="G51" s="108"/>
      <c r="H51" s="108"/>
      <c r="I51" s="108">
        <f t="shared" ref="I51:I89" si="10">I9/S6</f>
        <v>0.26108374384236455</v>
      </c>
      <c r="J51" s="108"/>
      <c r="K51" s="108"/>
      <c r="L51" s="108">
        <f t="shared" ref="L51:L90" si="11">L9/S6</f>
        <v>0.26108374384236455</v>
      </c>
      <c r="M51" s="108"/>
      <c r="N51" s="43"/>
      <c r="O51" s="43"/>
      <c r="P51" s="43"/>
      <c r="Q51" s="43"/>
      <c r="R51" s="43"/>
      <c r="S51" s="43"/>
      <c r="T51" s="43"/>
      <c r="U51" s="43"/>
    </row>
    <row r="52" spans="1:21" x14ac:dyDescent="0.2">
      <c r="A52" s="68">
        <v>3</v>
      </c>
      <c r="B52" s="68"/>
      <c r="C52" s="68">
        <f t="shared" si="8"/>
        <v>0.38194444444444448</v>
      </c>
      <c r="D52" s="68"/>
      <c r="E52" s="68"/>
      <c r="F52" s="68">
        <f t="shared" si="9"/>
        <v>0.38194444444444448</v>
      </c>
      <c r="G52" s="68"/>
      <c r="H52" s="68"/>
      <c r="I52" s="68">
        <f t="shared" si="10"/>
        <v>0.27083333333333331</v>
      </c>
      <c r="J52" s="68"/>
      <c r="K52" s="68"/>
      <c r="L52" s="68">
        <f t="shared" si="11"/>
        <v>0.27083333333333331</v>
      </c>
      <c r="M52" s="68"/>
      <c r="N52" s="43"/>
      <c r="O52" s="43"/>
      <c r="P52" s="43"/>
      <c r="Q52" s="43"/>
      <c r="R52" s="43"/>
      <c r="S52" s="43"/>
      <c r="T52" s="43"/>
      <c r="U52" s="43"/>
    </row>
    <row r="53" spans="1:21" x14ac:dyDescent="0.2">
      <c r="A53" s="68">
        <v>4</v>
      </c>
      <c r="B53" s="68"/>
      <c r="C53" s="68">
        <f t="shared" si="8"/>
        <v>0.39301310043668125</v>
      </c>
      <c r="D53" s="68"/>
      <c r="E53" s="68"/>
      <c r="F53" s="68">
        <f t="shared" si="9"/>
        <v>0.39301310043668125</v>
      </c>
      <c r="G53" s="68"/>
      <c r="H53" s="68"/>
      <c r="I53" s="68">
        <f t="shared" si="10"/>
        <v>0.27947598253275113</v>
      </c>
      <c r="J53" s="68"/>
      <c r="K53" s="68"/>
      <c r="L53" s="68">
        <f t="shared" si="11"/>
        <v>0.27947598253275113</v>
      </c>
      <c r="M53" s="68"/>
      <c r="N53" s="43"/>
      <c r="O53" s="43"/>
      <c r="P53" s="43"/>
      <c r="Q53" s="43"/>
      <c r="R53" s="43"/>
      <c r="S53" s="43"/>
      <c r="T53" s="43"/>
      <c r="U53" s="43"/>
    </row>
    <row r="54" spans="1:21" x14ac:dyDescent="0.2">
      <c r="A54" s="68">
        <v>5</v>
      </c>
      <c r="B54" s="68"/>
      <c r="C54" s="68">
        <f t="shared" si="8"/>
        <v>0.40289256198347106</v>
      </c>
      <c r="D54" s="68"/>
      <c r="E54" s="68"/>
      <c r="F54" s="68">
        <f t="shared" si="9"/>
        <v>0.40289256198347106</v>
      </c>
      <c r="G54" s="68"/>
      <c r="H54" s="68"/>
      <c r="I54" s="68">
        <f t="shared" si="10"/>
        <v>0.28719008264462809</v>
      </c>
      <c r="J54" s="68"/>
      <c r="K54" s="68"/>
      <c r="L54" s="68">
        <f t="shared" si="11"/>
        <v>0.28719008264462809</v>
      </c>
      <c r="M54" s="68"/>
      <c r="N54" s="43"/>
      <c r="O54" s="43"/>
      <c r="P54" s="43"/>
      <c r="Q54" s="43"/>
      <c r="R54" s="43"/>
      <c r="S54" s="43"/>
      <c r="T54" s="43"/>
      <c r="U54" s="43"/>
    </row>
    <row r="55" spans="1:21" x14ac:dyDescent="0.2">
      <c r="A55" s="68">
        <v>6</v>
      </c>
      <c r="B55" s="68"/>
      <c r="C55" s="68">
        <f t="shared" si="8"/>
        <v>0.41176470588235292</v>
      </c>
      <c r="D55" s="68"/>
      <c r="E55" s="68"/>
      <c r="F55" s="68">
        <f t="shared" si="9"/>
        <v>0.41176470588235292</v>
      </c>
      <c r="G55" s="68"/>
      <c r="H55" s="68"/>
      <c r="I55" s="68">
        <f t="shared" si="10"/>
        <v>0.29411764705882354</v>
      </c>
      <c r="J55" s="68"/>
      <c r="K55" s="68"/>
      <c r="L55" s="68">
        <f t="shared" si="11"/>
        <v>0.29411764705882354</v>
      </c>
      <c r="M55" s="68"/>
      <c r="N55" s="43"/>
      <c r="O55" s="43"/>
      <c r="P55" s="43"/>
      <c r="Q55" s="43"/>
      <c r="R55" s="43"/>
      <c r="S55" s="43"/>
      <c r="T55" s="43"/>
      <c r="U55" s="43"/>
    </row>
    <row r="56" spans="1:21" x14ac:dyDescent="0.2">
      <c r="A56" s="68">
        <v>7</v>
      </c>
      <c r="B56" s="68"/>
      <c r="C56" s="68">
        <f t="shared" si="8"/>
        <v>0.41977611940298504</v>
      </c>
      <c r="D56" s="68"/>
      <c r="E56" s="68"/>
      <c r="F56" s="68">
        <f t="shared" si="9"/>
        <v>0.41977611940298504</v>
      </c>
      <c r="G56" s="68"/>
      <c r="H56" s="68"/>
      <c r="I56" s="68">
        <f t="shared" si="10"/>
        <v>0.30037313432835816</v>
      </c>
      <c r="J56" s="68"/>
      <c r="K56" s="68"/>
      <c r="L56" s="68">
        <f t="shared" si="11"/>
        <v>0.30037313432835816</v>
      </c>
      <c r="M56" s="68"/>
      <c r="N56" s="43"/>
      <c r="O56" s="43"/>
      <c r="P56" s="43"/>
      <c r="Q56" s="43"/>
      <c r="R56" s="43"/>
      <c r="S56" s="43"/>
      <c r="T56" s="43"/>
      <c r="U56" s="43"/>
    </row>
    <row r="57" spans="1:21" x14ac:dyDescent="0.2">
      <c r="A57" s="90">
        <v>8</v>
      </c>
      <c r="B57" s="90"/>
      <c r="C57" s="90">
        <f t="shared" si="8"/>
        <v>0.42704626334519569</v>
      </c>
      <c r="D57" s="90"/>
      <c r="E57" s="90"/>
      <c r="F57" s="68">
        <f t="shared" si="9"/>
        <v>0.42704626334519569</v>
      </c>
      <c r="G57" s="90"/>
      <c r="H57" s="90"/>
      <c r="I57" s="90">
        <f t="shared" si="10"/>
        <v>0.3060498220640569</v>
      </c>
      <c r="J57" s="90"/>
      <c r="K57" s="90"/>
      <c r="L57" s="90">
        <f t="shared" si="11"/>
        <v>0.3060498220640569</v>
      </c>
      <c r="M57" s="90"/>
      <c r="N57" s="43"/>
      <c r="O57" s="43"/>
      <c r="P57" s="43"/>
      <c r="Q57" s="43"/>
      <c r="R57" s="43"/>
      <c r="S57" s="43"/>
      <c r="T57" s="43"/>
      <c r="U57" s="43"/>
    </row>
    <row r="58" spans="1:21" x14ac:dyDescent="0.2">
      <c r="A58" s="68">
        <v>9</v>
      </c>
      <c r="B58" s="68"/>
      <c r="C58" s="68">
        <f t="shared" si="8"/>
        <v>0.43367346938775508</v>
      </c>
      <c r="D58" s="68"/>
      <c r="E58" s="68"/>
      <c r="F58" s="68">
        <f t="shared" si="9"/>
        <v>0.43367346938775508</v>
      </c>
      <c r="G58" s="68"/>
      <c r="H58" s="68"/>
      <c r="I58" s="68">
        <f t="shared" si="10"/>
        <v>0.31122448979591832</v>
      </c>
      <c r="J58" s="68"/>
      <c r="K58" s="68"/>
      <c r="L58" s="68">
        <f t="shared" si="11"/>
        <v>0.31122448979591832</v>
      </c>
      <c r="M58" s="68"/>
      <c r="N58" s="43"/>
      <c r="O58" s="43"/>
      <c r="P58" s="43"/>
      <c r="Q58" s="43"/>
      <c r="R58" s="43"/>
      <c r="S58" s="43"/>
      <c r="T58" s="43"/>
      <c r="U58" s="43"/>
    </row>
    <row r="59" spans="1:21" x14ac:dyDescent="0.2">
      <c r="A59" s="90">
        <v>10</v>
      </c>
      <c r="B59" s="90"/>
      <c r="C59" s="90">
        <f t="shared" si="8"/>
        <v>0.43973941368078179</v>
      </c>
      <c r="D59" s="90"/>
      <c r="E59" s="90"/>
      <c r="F59" s="90">
        <f t="shared" si="9"/>
        <v>0.43973941368078179</v>
      </c>
      <c r="G59" s="90"/>
      <c r="H59" s="90"/>
      <c r="I59" s="90">
        <f t="shared" si="10"/>
        <v>0.31596091205211718</v>
      </c>
      <c r="J59" s="90"/>
      <c r="K59" s="90"/>
      <c r="L59" s="90">
        <f t="shared" si="11"/>
        <v>0.31596091205211718</v>
      </c>
      <c r="M59" s="90"/>
      <c r="N59" s="43"/>
      <c r="O59" s="43"/>
      <c r="P59" s="43"/>
      <c r="Q59" s="43"/>
      <c r="R59" s="43"/>
      <c r="S59" s="43"/>
      <c r="T59" s="43"/>
      <c r="U59" s="43"/>
    </row>
    <row r="60" spans="1:21" x14ac:dyDescent="0.2">
      <c r="A60" s="68">
        <v>11</v>
      </c>
      <c r="B60" s="68"/>
      <c r="C60" s="68">
        <f t="shared" si="8"/>
        <v>0.4453125</v>
      </c>
      <c r="D60" s="68"/>
      <c r="E60" s="68"/>
      <c r="F60" s="68">
        <f t="shared" si="9"/>
        <v>0.4453125</v>
      </c>
      <c r="G60" s="68"/>
      <c r="H60" s="68"/>
      <c r="I60" s="68">
        <f t="shared" si="10"/>
        <v>0.32031249999999994</v>
      </c>
      <c r="J60" s="68"/>
      <c r="K60" s="68"/>
      <c r="L60" s="68">
        <f t="shared" si="11"/>
        <v>0.32031249999999994</v>
      </c>
      <c r="M60" s="68"/>
      <c r="N60" s="43"/>
      <c r="O60" s="43"/>
      <c r="P60" s="43"/>
      <c r="Q60" s="43"/>
      <c r="R60" s="43"/>
      <c r="S60" s="43"/>
      <c r="T60" s="43"/>
      <c r="U60" s="43"/>
    </row>
    <row r="61" spans="1:21" x14ac:dyDescent="0.2">
      <c r="A61" s="68">
        <v>12</v>
      </c>
      <c r="B61" s="68"/>
      <c r="C61" s="68">
        <f t="shared" si="8"/>
        <v>0.45045045045045046</v>
      </c>
      <c r="D61" s="68"/>
      <c r="E61" s="68"/>
      <c r="F61" s="68">
        <f t="shared" si="9"/>
        <v>0.45045045045045046</v>
      </c>
      <c r="G61" s="68"/>
      <c r="H61" s="68"/>
      <c r="I61" s="68">
        <f t="shared" si="10"/>
        <v>0.32432432432432429</v>
      </c>
      <c r="J61" s="68"/>
      <c r="K61" s="68"/>
      <c r="L61" s="68">
        <f t="shared" si="11"/>
        <v>0.32432432432432429</v>
      </c>
      <c r="M61" s="68"/>
      <c r="N61" s="43"/>
      <c r="O61" s="43"/>
      <c r="P61" s="43"/>
      <c r="Q61" s="43"/>
      <c r="R61" s="43"/>
      <c r="S61" s="43"/>
      <c r="T61" s="43"/>
      <c r="U61" s="43"/>
    </row>
    <row r="62" spans="1:21" x14ac:dyDescent="0.2">
      <c r="A62" s="68">
        <v>13</v>
      </c>
      <c r="B62" s="68"/>
      <c r="C62" s="68">
        <f t="shared" si="8"/>
        <v>0.4552023121387283</v>
      </c>
      <c r="D62" s="68"/>
      <c r="E62" s="68"/>
      <c r="F62" s="68">
        <f t="shared" si="9"/>
        <v>0.4552023121387283</v>
      </c>
      <c r="G62" s="68"/>
      <c r="H62" s="68"/>
      <c r="I62" s="68">
        <f t="shared" si="10"/>
        <v>0.32803468208092484</v>
      </c>
      <c r="J62" s="68"/>
      <c r="K62" s="68"/>
      <c r="L62" s="68">
        <f t="shared" si="11"/>
        <v>0.32803468208092484</v>
      </c>
      <c r="M62" s="68"/>
      <c r="N62" s="43"/>
      <c r="O62" s="43"/>
      <c r="P62" s="43"/>
      <c r="Q62" s="43"/>
      <c r="R62" s="43"/>
      <c r="S62" s="43"/>
      <c r="T62" s="43"/>
      <c r="U62" s="43"/>
    </row>
    <row r="63" spans="1:21" x14ac:dyDescent="0.2">
      <c r="A63" s="68">
        <v>14</v>
      </c>
      <c r="B63" s="68"/>
      <c r="C63" s="68">
        <f t="shared" si="8"/>
        <v>0.4596100278551532</v>
      </c>
      <c r="D63" s="68"/>
      <c r="E63" s="68"/>
      <c r="F63" s="68">
        <f t="shared" si="9"/>
        <v>0.4596100278551532</v>
      </c>
      <c r="G63" s="68"/>
      <c r="H63" s="68"/>
      <c r="I63" s="68">
        <f t="shared" si="10"/>
        <v>0.33147632311977715</v>
      </c>
      <c r="J63" s="68"/>
      <c r="K63" s="68"/>
      <c r="L63" s="68">
        <f t="shared" si="11"/>
        <v>0.33147632311977715</v>
      </c>
      <c r="M63" s="68"/>
      <c r="N63" s="43"/>
      <c r="O63" s="43"/>
      <c r="P63" s="43"/>
      <c r="Q63" s="43"/>
      <c r="R63" s="43"/>
      <c r="S63" s="43"/>
      <c r="T63" s="43"/>
      <c r="U63" s="43"/>
    </row>
    <row r="64" spans="1:21" x14ac:dyDescent="0.2">
      <c r="A64" s="68">
        <v>15</v>
      </c>
      <c r="B64" s="68"/>
      <c r="C64" s="68">
        <f t="shared" si="8"/>
        <v>0.46370967741935487</v>
      </c>
      <c r="D64" s="68"/>
      <c r="E64" s="68"/>
      <c r="F64" s="68">
        <f t="shared" si="9"/>
        <v>0.46370967741935487</v>
      </c>
      <c r="G64" s="68"/>
      <c r="H64" s="68"/>
      <c r="I64" s="68">
        <f t="shared" si="10"/>
        <v>0.33467741935483869</v>
      </c>
      <c r="J64" s="68"/>
      <c r="K64" s="68"/>
      <c r="L64" s="68">
        <f t="shared" si="11"/>
        <v>0.33467741935483869</v>
      </c>
      <c r="M64" s="68"/>
      <c r="N64" s="43"/>
      <c r="O64" s="43"/>
      <c r="P64" s="43"/>
      <c r="Q64" s="43"/>
      <c r="R64" s="43"/>
      <c r="S64" s="43"/>
      <c r="T64" s="43"/>
      <c r="U64" s="43"/>
    </row>
    <row r="65" spans="1:21" x14ac:dyDescent="0.2">
      <c r="A65" s="68">
        <v>16</v>
      </c>
      <c r="B65" s="68"/>
      <c r="C65" s="68">
        <f t="shared" si="8"/>
        <v>0.46753246753246758</v>
      </c>
      <c r="D65" s="68"/>
      <c r="E65" s="68"/>
      <c r="F65" s="68">
        <f t="shared" si="9"/>
        <v>0.46753246753246758</v>
      </c>
      <c r="G65" s="68"/>
      <c r="H65" s="68"/>
      <c r="I65" s="68">
        <f t="shared" si="10"/>
        <v>0.33766233766233766</v>
      </c>
      <c r="J65" s="68"/>
      <c r="K65" s="68"/>
      <c r="L65" s="68">
        <f t="shared" si="11"/>
        <v>0.33766233766233766</v>
      </c>
      <c r="M65" s="68"/>
      <c r="N65" s="43"/>
      <c r="O65" s="43"/>
      <c r="P65" s="43"/>
      <c r="Q65" s="43"/>
      <c r="R65" s="43"/>
      <c r="S65" s="43"/>
      <c r="T65" s="43"/>
      <c r="U65" s="43"/>
    </row>
    <row r="66" spans="1:21" x14ac:dyDescent="0.2">
      <c r="A66" s="68">
        <v>17</v>
      </c>
      <c r="B66" s="68"/>
      <c r="C66" s="68">
        <f t="shared" si="8"/>
        <v>0.47110552763819097</v>
      </c>
      <c r="D66" s="68"/>
      <c r="E66" s="68"/>
      <c r="F66" s="68">
        <f t="shared" si="9"/>
        <v>0.47110552763819097</v>
      </c>
      <c r="G66" s="68"/>
      <c r="H66" s="68"/>
      <c r="I66" s="68">
        <f t="shared" si="10"/>
        <v>0.34045226130653267</v>
      </c>
      <c r="J66" s="68"/>
      <c r="K66" s="68"/>
      <c r="L66" s="68">
        <f t="shared" si="11"/>
        <v>0.34045226130653267</v>
      </c>
      <c r="M66" s="68"/>
      <c r="N66" s="43"/>
      <c r="O66" s="43"/>
      <c r="P66" s="43"/>
      <c r="Q66" s="43"/>
      <c r="R66" s="43"/>
      <c r="S66" s="43"/>
      <c r="T66" s="43"/>
      <c r="U66" s="43"/>
    </row>
    <row r="67" spans="1:21" x14ac:dyDescent="0.2">
      <c r="A67" s="68">
        <v>18</v>
      </c>
      <c r="B67" s="68"/>
      <c r="C67" s="68">
        <f t="shared" si="8"/>
        <v>0.47445255474452558</v>
      </c>
      <c r="D67" s="68"/>
      <c r="E67" s="68"/>
      <c r="F67" s="68">
        <f t="shared" si="9"/>
        <v>0.47445255474452558</v>
      </c>
      <c r="G67" s="68"/>
      <c r="H67" s="68"/>
      <c r="I67" s="68">
        <f t="shared" si="10"/>
        <v>0.3430656934306569</v>
      </c>
      <c r="J67" s="68"/>
      <c r="K67" s="68"/>
      <c r="L67" s="68">
        <f t="shared" si="11"/>
        <v>0.3430656934306569</v>
      </c>
      <c r="M67" s="68"/>
      <c r="N67" s="43"/>
      <c r="O67" s="43"/>
      <c r="P67" s="43"/>
      <c r="Q67" s="43"/>
      <c r="R67" s="43"/>
      <c r="S67" s="43"/>
      <c r="T67" s="43"/>
      <c r="U67" s="43"/>
    </row>
    <row r="68" spans="1:21" x14ac:dyDescent="0.2">
      <c r="A68" s="68">
        <v>19</v>
      </c>
      <c r="B68" s="68"/>
      <c r="C68" s="68">
        <f t="shared" si="8"/>
        <v>0.47759433962264153</v>
      </c>
      <c r="D68" s="68"/>
      <c r="E68" s="68"/>
      <c r="F68" s="68">
        <f t="shared" si="9"/>
        <v>0.47759433962264153</v>
      </c>
      <c r="G68" s="68"/>
      <c r="H68" s="68"/>
      <c r="I68" s="68">
        <f t="shared" si="10"/>
        <v>0.34551886792452829</v>
      </c>
      <c r="J68" s="68"/>
      <c r="K68" s="68"/>
      <c r="L68" s="68">
        <f t="shared" si="11"/>
        <v>0.34551886792452829</v>
      </c>
      <c r="M68" s="68"/>
      <c r="N68" s="43"/>
      <c r="O68" s="43"/>
      <c r="P68" s="43"/>
      <c r="Q68" s="43"/>
      <c r="R68" s="43"/>
      <c r="S68" s="43"/>
      <c r="T68" s="43"/>
      <c r="U68" s="43"/>
    </row>
    <row r="69" spans="1:21" x14ac:dyDescent="0.2">
      <c r="A69" s="68">
        <v>20</v>
      </c>
      <c r="B69" s="68"/>
      <c r="C69" s="68">
        <f t="shared" si="8"/>
        <v>0.4805491990846682</v>
      </c>
      <c r="D69" s="68"/>
      <c r="E69" s="68"/>
      <c r="F69" s="68">
        <f t="shared" si="9"/>
        <v>0.4805491990846682</v>
      </c>
      <c r="G69" s="68"/>
      <c r="H69" s="68"/>
      <c r="I69" s="68">
        <f t="shared" si="10"/>
        <v>0.34782608695652173</v>
      </c>
      <c r="J69" s="68"/>
      <c r="K69" s="68"/>
      <c r="L69" s="68">
        <f t="shared" si="11"/>
        <v>0.34782608695652173</v>
      </c>
      <c r="M69" s="68"/>
      <c r="N69" s="43"/>
      <c r="O69" s="43"/>
      <c r="P69" s="43"/>
      <c r="Q69" s="43"/>
      <c r="R69" s="43"/>
      <c r="S69" s="43"/>
      <c r="T69" s="43"/>
      <c r="U69" s="43"/>
    </row>
    <row r="70" spans="1:21" x14ac:dyDescent="0.2">
      <c r="A70" s="68">
        <v>21</v>
      </c>
      <c r="B70" s="68"/>
      <c r="C70" s="68">
        <f t="shared" si="8"/>
        <v>0.48333333333333334</v>
      </c>
      <c r="D70" s="68"/>
      <c r="E70" s="68"/>
      <c r="F70" s="68">
        <f t="shared" si="9"/>
        <v>0.48333333333333334</v>
      </c>
      <c r="G70" s="68"/>
      <c r="H70" s="68"/>
      <c r="I70" s="68">
        <f t="shared" si="10"/>
        <v>0.35</v>
      </c>
      <c r="J70" s="68"/>
      <c r="K70" s="68"/>
      <c r="L70" s="68">
        <f t="shared" si="11"/>
        <v>0.35</v>
      </c>
      <c r="M70" s="68"/>
      <c r="N70" s="43"/>
      <c r="O70" s="43"/>
      <c r="P70" s="43"/>
      <c r="Q70" s="43"/>
      <c r="R70" s="43"/>
      <c r="S70" s="43"/>
      <c r="T70" s="43"/>
      <c r="U70" s="43"/>
    </row>
    <row r="71" spans="1:21" x14ac:dyDescent="0.2">
      <c r="A71" s="68">
        <v>22</v>
      </c>
      <c r="B71" s="68"/>
      <c r="C71" s="68">
        <f t="shared" si="8"/>
        <v>0.48596112311015116</v>
      </c>
      <c r="D71" s="68"/>
      <c r="E71" s="68"/>
      <c r="F71" s="68">
        <f t="shared" si="9"/>
        <v>0.48596112311015116</v>
      </c>
      <c r="G71" s="68"/>
      <c r="H71" s="68"/>
      <c r="I71" s="68">
        <f t="shared" si="10"/>
        <v>0.35205183585313171</v>
      </c>
      <c r="J71" s="68"/>
      <c r="K71" s="68"/>
      <c r="L71" s="68">
        <f t="shared" si="11"/>
        <v>0.35205183585313171</v>
      </c>
      <c r="M71" s="68"/>
      <c r="N71" s="43"/>
      <c r="O71" s="43"/>
      <c r="P71" s="43"/>
      <c r="Q71" s="43"/>
      <c r="R71" s="43"/>
      <c r="S71" s="43"/>
      <c r="T71" s="43"/>
      <c r="U71" s="43"/>
    </row>
    <row r="72" spans="1:21" x14ac:dyDescent="0.2">
      <c r="A72" s="68">
        <v>23</v>
      </c>
      <c r="B72" s="68"/>
      <c r="C72" s="68">
        <f t="shared" si="8"/>
        <v>0.48844537815126049</v>
      </c>
      <c r="D72" s="68"/>
      <c r="E72" s="68"/>
      <c r="F72" s="68">
        <f t="shared" si="9"/>
        <v>0.48844537815126049</v>
      </c>
      <c r="G72" s="68"/>
      <c r="H72" s="68"/>
      <c r="I72" s="68">
        <f t="shared" si="10"/>
        <v>0.35399159663865543</v>
      </c>
      <c r="J72" s="68"/>
      <c r="K72" s="68"/>
      <c r="L72" s="68">
        <f t="shared" si="11"/>
        <v>0.35399159663865543</v>
      </c>
      <c r="M72" s="68"/>
      <c r="N72" s="43"/>
      <c r="O72" s="43"/>
      <c r="P72" s="43"/>
      <c r="Q72" s="43"/>
      <c r="R72" s="43"/>
      <c r="S72" s="43"/>
      <c r="T72" s="43"/>
      <c r="U72" s="43"/>
    </row>
    <row r="73" spans="1:21" x14ac:dyDescent="0.2">
      <c r="A73" s="68">
        <v>24</v>
      </c>
      <c r="B73" s="68"/>
      <c r="C73" s="68">
        <f t="shared" si="8"/>
        <v>0.49079754601226994</v>
      </c>
      <c r="D73" s="68"/>
      <c r="E73" s="68"/>
      <c r="F73" s="68">
        <f t="shared" si="9"/>
        <v>0.49079754601226994</v>
      </c>
      <c r="G73" s="68"/>
      <c r="H73" s="68"/>
      <c r="I73" s="68">
        <f t="shared" si="10"/>
        <v>0.35582822085889571</v>
      </c>
      <c r="J73" s="68"/>
      <c r="K73" s="68"/>
      <c r="L73" s="68">
        <f t="shared" si="11"/>
        <v>0.35582822085889571</v>
      </c>
      <c r="M73" s="68"/>
      <c r="N73" s="43"/>
      <c r="O73" s="43"/>
      <c r="P73" s="43"/>
      <c r="Q73" s="43"/>
      <c r="R73" s="43"/>
      <c r="S73" s="43"/>
      <c r="T73" s="43"/>
      <c r="U73" s="43"/>
    </row>
    <row r="74" spans="1:21" x14ac:dyDescent="0.2">
      <c r="A74" s="68">
        <v>25</v>
      </c>
      <c r="B74" s="68"/>
      <c r="C74" s="68">
        <f t="shared" si="8"/>
        <v>0.49302788844621509</v>
      </c>
      <c r="D74" s="68"/>
      <c r="E74" s="68"/>
      <c r="F74" s="68">
        <f t="shared" si="9"/>
        <v>0.49302788844621509</v>
      </c>
      <c r="G74" s="68"/>
      <c r="H74" s="68"/>
      <c r="I74" s="68">
        <f t="shared" si="10"/>
        <v>0.35756972111553775</v>
      </c>
      <c r="J74" s="68"/>
      <c r="K74" s="68"/>
      <c r="L74" s="68">
        <f t="shared" si="11"/>
        <v>0.35756972111553775</v>
      </c>
      <c r="M74" s="68"/>
      <c r="N74" s="43"/>
      <c r="O74" s="43"/>
      <c r="P74" s="43"/>
      <c r="Q74" s="43"/>
      <c r="R74" s="43"/>
      <c r="S74" s="43"/>
      <c r="T74" s="43"/>
      <c r="U74" s="43"/>
    </row>
    <row r="75" spans="1:21" x14ac:dyDescent="0.2">
      <c r="A75" s="68">
        <v>26</v>
      </c>
      <c r="B75" s="68"/>
      <c r="C75" s="68">
        <f t="shared" si="8"/>
        <v>0.49514563106796122</v>
      </c>
      <c r="D75" s="68"/>
      <c r="E75" s="68"/>
      <c r="F75" s="68">
        <f t="shared" si="9"/>
        <v>0.49514563106796122</v>
      </c>
      <c r="G75" s="68"/>
      <c r="H75" s="68"/>
      <c r="I75" s="68">
        <f t="shared" si="10"/>
        <v>0.35922330097087379</v>
      </c>
      <c r="J75" s="68"/>
      <c r="K75" s="68"/>
      <c r="L75" s="68">
        <f t="shared" si="11"/>
        <v>0.35922330097087379</v>
      </c>
      <c r="M75" s="68"/>
      <c r="N75" s="43"/>
      <c r="O75" s="43"/>
      <c r="P75" s="43"/>
      <c r="Q75" s="43"/>
      <c r="R75" s="43"/>
      <c r="S75" s="43"/>
      <c r="T75" s="43"/>
      <c r="U75" s="43"/>
    </row>
    <row r="76" spans="1:21" x14ac:dyDescent="0.2">
      <c r="A76" s="68">
        <v>27</v>
      </c>
      <c r="B76" s="68"/>
      <c r="C76" s="68">
        <f t="shared" si="8"/>
        <v>0.49715909090909088</v>
      </c>
      <c r="D76" s="68"/>
      <c r="E76" s="68"/>
      <c r="F76" s="68">
        <f t="shared" si="9"/>
        <v>0.49715909090909088</v>
      </c>
      <c r="G76" s="68"/>
      <c r="H76" s="68"/>
      <c r="I76" s="68">
        <f t="shared" si="10"/>
        <v>0.36079545454545447</v>
      </c>
      <c r="J76" s="68"/>
      <c r="K76" s="68"/>
      <c r="L76" s="68">
        <f t="shared" si="11"/>
        <v>0.36079545454545447</v>
      </c>
      <c r="M76" s="68"/>
      <c r="N76" s="43"/>
      <c r="O76" s="43"/>
      <c r="P76" s="43"/>
      <c r="Q76" s="43"/>
      <c r="R76" s="43"/>
      <c r="S76" s="43"/>
      <c r="T76" s="43"/>
      <c r="U76" s="43"/>
    </row>
    <row r="77" spans="1:21" x14ac:dyDescent="0.2">
      <c r="A77" s="68">
        <v>28</v>
      </c>
      <c r="B77" s="68"/>
      <c r="C77" s="68">
        <f t="shared" si="8"/>
        <v>0.49907578558225513</v>
      </c>
      <c r="D77" s="68"/>
      <c r="E77" s="68"/>
      <c r="F77" s="68">
        <f t="shared" si="9"/>
        <v>0.49907578558225513</v>
      </c>
      <c r="G77" s="68"/>
      <c r="H77" s="68"/>
      <c r="I77" s="68">
        <f t="shared" si="10"/>
        <v>0.36229205175600743</v>
      </c>
      <c r="J77" s="68"/>
      <c r="K77" s="68"/>
      <c r="L77" s="68">
        <f t="shared" si="11"/>
        <v>0.36229205175600743</v>
      </c>
      <c r="M77" s="68"/>
      <c r="N77" s="43"/>
      <c r="O77" s="43"/>
      <c r="P77" s="43"/>
      <c r="Q77" s="43"/>
      <c r="R77" s="43"/>
      <c r="S77" s="43"/>
      <c r="T77" s="43"/>
      <c r="U77" s="43"/>
    </row>
    <row r="78" spans="1:21" x14ac:dyDescent="0.2">
      <c r="A78" s="68">
        <v>29</v>
      </c>
      <c r="B78" s="68"/>
      <c r="C78" s="68">
        <f t="shared" si="8"/>
        <v>0.50090252707581229</v>
      </c>
      <c r="D78" s="68"/>
      <c r="E78" s="68"/>
      <c r="F78" s="68">
        <f t="shared" si="9"/>
        <v>0.50090252707581229</v>
      </c>
      <c r="G78" s="68"/>
      <c r="H78" s="68"/>
      <c r="I78" s="68">
        <f t="shared" si="10"/>
        <v>0.36371841155234658</v>
      </c>
      <c r="J78" s="68"/>
      <c r="K78" s="68"/>
      <c r="L78" s="68">
        <f t="shared" si="11"/>
        <v>0.36371841155234658</v>
      </c>
      <c r="M78" s="68"/>
      <c r="N78" s="43"/>
      <c r="O78" s="43"/>
      <c r="P78" s="43"/>
      <c r="Q78" s="43"/>
      <c r="R78" s="43"/>
      <c r="S78" s="43"/>
      <c r="T78" s="43"/>
      <c r="U78" s="43"/>
    </row>
    <row r="79" spans="1:21" x14ac:dyDescent="0.2">
      <c r="A79" s="68">
        <v>30</v>
      </c>
      <c r="B79" s="68"/>
      <c r="C79" s="68">
        <f t="shared" si="8"/>
        <v>0.50264550264550267</v>
      </c>
      <c r="D79" s="68"/>
      <c r="E79" s="68"/>
      <c r="F79" s="68">
        <f t="shared" si="9"/>
        <v>0.50264550264550267</v>
      </c>
      <c r="G79" s="68"/>
      <c r="H79" s="68"/>
      <c r="I79" s="68">
        <f t="shared" si="10"/>
        <v>0.36507936507936506</v>
      </c>
      <c r="J79" s="68"/>
      <c r="K79" s="68"/>
      <c r="L79" s="68">
        <f t="shared" si="11"/>
        <v>0.36507936507936506</v>
      </c>
      <c r="M79" s="68"/>
      <c r="N79" s="43"/>
      <c r="O79" s="43"/>
      <c r="P79" s="43"/>
      <c r="Q79" s="43"/>
      <c r="R79" s="43"/>
      <c r="S79" s="43"/>
      <c r="T79" s="43"/>
      <c r="U79" s="43"/>
    </row>
    <row r="80" spans="1:21" x14ac:dyDescent="0.2">
      <c r="A80" s="68">
        <v>31</v>
      </c>
      <c r="B80" s="68"/>
      <c r="C80" s="68">
        <f t="shared" si="8"/>
        <v>0.50431034482758619</v>
      </c>
      <c r="D80" s="68"/>
      <c r="E80" s="68"/>
      <c r="F80" s="68">
        <f t="shared" si="9"/>
        <v>0.50431034482758619</v>
      </c>
      <c r="G80" s="68"/>
      <c r="H80" s="68"/>
      <c r="I80" s="68">
        <f t="shared" si="10"/>
        <v>0.36637931034482757</v>
      </c>
      <c r="J80" s="68"/>
      <c r="K80" s="68"/>
      <c r="L80" s="68">
        <f t="shared" si="11"/>
        <v>0.36637931034482757</v>
      </c>
      <c r="M80" s="68"/>
      <c r="N80" s="43"/>
      <c r="O80" s="43"/>
      <c r="P80" s="43"/>
      <c r="Q80" s="43"/>
      <c r="R80" s="43"/>
      <c r="S80" s="43"/>
      <c r="T80" s="43"/>
      <c r="U80" s="43"/>
    </row>
    <row r="81" spans="1:21" x14ac:dyDescent="0.2">
      <c r="A81" s="68">
        <v>32</v>
      </c>
      <c r="B81" s="68"/>
      <c r="C81" s="68">
        <f t="shared" si="8"/>
        <v>0.50590219224283306</v>
      </c>
      <c r="D81" s="68"/>
      <c r="E81" s="68"/>
      <c r="F81" s="68">
        <f t="shared" si="9"/>
        <v>0.50590219224283306</v>
      </c>
      <c r="G81" s="68"/>
      <c r="H81" s="68"/>
      <c r="I81" s="68">
        <f t="shared" si="10"/>
        <v>0.36762225969645868</v>
      </c>
      <c r="J81" s="68"/>
      <c r="K81" s="68"/>
      <c r="L81" s="68">
        <f t="shared" si="11"/>
        <v>0.36762225969645868</v>
      </c>
      <c r="M81" s="68"/>
      <c r="N81" s="43"/>
      <c r="O81" s="43"/>
      <c r="P81" s="43"/>
      <c r="Q81" s="43"/>
      <c r="R81" s="43"/>
      <c r="S81" s="43"/>
      <c r="T81" s="43"/>
      <c r="U81" s="43"/>
    </row>
    <row r="82" spans="1:21" x14ac:dyDescent="0.2">
      <c r="A82" s="68">
        <v>33</v>
      </c>
      <c r="B82" s="68"/>
      <c r="C82" s="68">
        <f t="shared" si="8"/>
        <v>0.50742574257425743</v>
      </c>
      <c r="D82" s="68"/>
      <c r="E82" s="68"/>
      <c r="F82" s="68">
        <f t="shared" si="9"/>
        <v>0.50742574257425743</v>
      </c>
      <c r="G82" s="68"/>
      <c r="H82" s="68"/>
      <c r="I82" s="68">
        <f t="shared" si="10"/>
        <v>0.36881188118811881</v>
      </c>
      <c r="J82" s="68"/>
      <c r="K82" s="68"/>
      <c r="L82" s="68">
        <f t="shared" si="11"/>
        <v>0.36881188118811881</v>
      </c>
      <c r="M82" s="68"/>
      <c r="N82" s="43"/>
      <c r="O82" s="43"/>
      <c r="P82" s="43"/>
      <c r="Q82" s="43"/>
      <c r="R82" s="43"/>
      <c r="S82" s="43"/>
      <c r="T82" s="43"/>
      <c r="U82" s="43"/>
    </row>
    <row r="83" spans="1:21" x14ac:dyDescent="0.2">
      <c r="A83" s="68">
        <v>34</v>
      </c>
      <c r="B83" s="68"/>
      <c r="C83" s="68">
        <f t="shared" si="8"/>
        <v>0.5088852988691438</v>
      </c>
      <c r="D83" s="68"/>
      <c r="E83" s="68"/>
      <c r="F83" s="68">
        <f t="shared" si="9"/>
        <v>0.5088852988691438</v>
      </c>
      <c r="G83" s="68"/>
      <c r="H83" s="68"/>
      <c r="I83" s="68">
        <f t="shared" si="10"/>
        <v>0.369951534733441</v>
      </c>
      <c r="J83" s="68"/>
      <c r="K83" s="68"/>
      <c r="L83" s="68">
        <f t="shared" si="11"/>
        <v>0.369951534733441</v>
      </c>
      <c r="M83" s="68"/>
      <c r="N83" s="43"/>
      <c r="O83" s="43"/>
      <c r="P83" s="43"/>
      <c r="Q83" s="43"/>
      <c r="R83" s="43"/>
      <c r="S83" s="43"/>
      <c r="T83" s="43"/>
      <c r="U83" s="43"/>
    </row>
    <row r="84" spans="1:21" x14ac:dyDescent="0.2">
      <c r="A84" s="68">
        <v>35</v>
      </c>
      <c r="B84" s="68"/>
      <c r="C84" s="68">
        <f t="shared" si="8"/>
        <v>0.51028481012658233</v>
      </c>
      <c r="D84" s="68"/>
      <c r="E84" s="68"/>
      <c r="F84" s="68">
        <f t="shared" si="9"/>
        <v>0.51028481012658233</v>
      </c>
      <c r="G84" s="68"/>
      <c r="H84" s="68"/>
      <c r="I84" s="68">
        <f t="shared" si="10"/>
        <v>0.37104430379746833</v>
      </c>
      <c r="J84" s="68"/>
      <c r="K84" s="68"/>
      <c r="L84" s="68">
        <f t="shared" si="11"/>
        <v>0.37104430379746833</v>
      </c>
      <c r="M84" s="68"/>
      <c r="N84" s="43"/>
      <c r="O84" s="43"/>
      <c r="P84" s="43"/>
      <c r="Q84" s="43"/>
      <c r="R84" s="43"/>
      <c r="S84" s="43"/>
      <c r="T84" s="43"/>
      <c r="U84" s="43"/>
    </row>
    <row r="85" spans="1:21" x14ac:dyDescent="0.2">
      <c r="A85" s="68">
        <v>36</v>
      </c>
      <c r="B85" s="68"/>
      <c r="C85" s="68">
        <f t="shared" si="8"/>
        <v>0.51162790697674421</v>
      </c>
      <c r="D85" s="68"/>
      <c r="E85" s="68"/>
      <c r="F85" s="68">
        <f t="shared" si="9"/>
        <v>0.51162790697674421</v>
      </c>
      <c r="G85" s="68"/>
      <c r="H85" s="68"/>
      <c r="I85" s="68">
        <f t="shared" si="10"/>
        <v>0.37209302325581395</v>
      </c>
      <c r="J85" s="68"/>
      <c r="K85" s="68"/>
      <c r="L85" s="68">
        <f t="shared" si="11"/>
        <v>0.37209302325581395</v>
      </c>
      <c r="M85" s="68"/>
      <c r="N85" s="43"/>
      <c r="O85" s="43"/>
      <c r="P85" s="43"/>
      <c r="Q85" s="43"/>
      <c r="R85" s="43"/>
      <c r="S85" s="43"/>
      <c r="T85" s="43"/>
      <c r="U85" s="43"/>
    </row>
    <row r="86" spans="1:21" x14ac:dyDescent="0.2">
      <c r="A86" s="68">
        <v>37</v>
      </c>
      <c r="B86" s="68"/>
      <c r="C86" s="68">
        <f t="shared" si="8"/>
        <v>0.51291793313069911</v>
      </c>
      <c r="D86" s="68"/>
      <c r="E86" s="68"/>
      <c r="F86" s="68">
        <f t="shared" si="9"/>
        <v>0.51291793313069911</v>
      </c>
      <c r="G86" s="68"/>
      <c r="H86" s="68"/>
      <c r="I86" s="68">
        <f t="shared" si="10"/>
        <v>0.37310030395136778</v>
      </c>
      <c r="J86" s="68"/>
      <c r="K86" s="68"/>
      <c r="L86" s="68">
        <f t="shared" si="11"/>
        <v>0.37310030395136778</v>
      </c>
      <c r="M86" s="68"/>
      <c r="N86" s="43"/>
      <c r="O86" s="43"/>
      <c r="P86" s="43"/>
      <c r="Q86" s="43"/>
      <c r="R86" s="43"/>
      <c r="S86" s="43"/>
      <c r="T86" s="43"/>
      <c r="U86" s="43"/>
    </row>
    <row r="87" spans="1:21" x14ac:dyDescent="0.2">
      <c r="A87" s="68">
        <v>38</v>
      </c>
      <c r="B87" s="68"/>
      <c r="C87" s="68">
        <f t="shared" si="8"/>
        <v>0.51415797317436662</v>
      </c>
      <c r="D87" s="68"/>
      <c r="E87" s="68"/>
      <c r="F87" s="68">
        <f t="shared" si="9"/>
        <v>0.51415797317436662</v>
      </c>
      <c r="G87" s="68"/>
      <c r="H87" s="68"/>
      <c r="I87" s="68">
        <f t="shared" si="10"/>
        <v>0.37406855439642317</v>
      </c>
      <c r="J87" s="68"/>
      <c r="K87" s="68"/>
      <c r="L87" s="68">
        <f t="shared" si="11"/>
        <v>0.37406855439642317</v>
      </c>
      <c r="M87" s="68"/>
      <c r="N87" s="43"/>
      <c r="O87" s="43"/>
      <c r="P87" s="43"/>
      <c r="Q87" s="43"/>
      <c r="R87" s="43"/>
      <c r="S87" s="43"/>
      <c r="T87" s="43"/>
      <c r="U87" s="43"/>
    </row>
    <row r="88" spans="1:21" x14ac:dyDescent="0.2">
      <c r="A88" s="68">
        <v>39</v>
      </c>
      <c r="B88" s="68"/>
      <c r="C88" s="68">
        <f t="shared" si="8"/>
        <v>0.51535087719298256</v>
      </c>
      <c r="D88" s="68"/>
      <c r="E88" s="68"/>
      <c r="F88" s="68">
        <f t="shared" si="9"/>
        <v>0.51535087719298256</v>
      </c>
      <c r="G88" s="68"/>
      <c r="H88" s="68"/>
      <c r="I88" s="68">
        <f t="shared" si="10"/>
        <v>0.375</v>
      </c>
      <c r="J88" s="68"/>
      <c r="K88" s="68"/>
      <c r="L88" s="68">
        <f t="shared" si="11"/>
        <v>0.375</v>
      </c>
      <c r="M88" s="68"/>
      <c r="N88" s="43"/>
      <c r="O88" s="43"/>
      <c r="P88" s="43"/>
      <c r="Q88" s="43"/>
      <c r="R88" s="43"/>
      <c r="S88" s="43"/>
      <c r="T88" s="43"/>
      <c r="U88" s="43"/>
    </row>
    <row r="89" spans="1:21" x14ac:dyDescent="0.2">
      <c r="A89" s="68">
        <v>40</v>
      </c>
      <c r="B89" s="68"/>
      <c r="C89" s="68">
        <f t="shared" si="8"/>
        <v>0.5164992826398852</v>
      </c>
      <c r="D89" s="68"/>
      <c r="E89" s="68"/>
      <c r="F89" s="68">
        <f t="shared" si="9"/>
        <v>0.5164992826398852</v>
      </c>
      <c r="G89" s="68"/>
      <c r="H89" s="68"/>
      <c r="I89" s="68">
        <f t="shared" si="10"/>
        <v>0.37589670014347198</v>
      </c>
      <c r="J89" s="68"/>
      <c r="K89" s="68"/>
      <c r="L89" s="68">
        <f t="shared" si="11"/>
        <v>0.37589670014347198</v>
      </c>
      <c r="M89" s="68"/>
      <c r="N89" s="43"/>
      <c r="O89" s="43"/>
      <c r="P89" s="43"/>
      <c r="Q89" s="43"/>
      <c r="R89" s="43"/>
      <c r="S89" s="43"/>
      <c r="T89" s="43"/>
      <c r="U89" s="43"/>
    </row>
    <row r="90" spans="1:21" x14ac:dyDescent="0.2">
      <c r="A90" s="68">
        <v>41</v>
      </c>
      <c r="B90" s="68"/>
      <c r="C90" s="68">
        <f t="shared" si="8"/>
        <v>0.51760563380281699</v>
      </c>
      <c r="D90" s="68"/>
      <c r="E90" s="68"/>
      <c r="F90" s="68">
        <f t="shared" si="9"/>
        <v>0.51760563380281699</v>
      </c>
      <c r="G90" s="68"/>
      <c r="H90" s="68"/>
      <c r="I90" s="68">
        <f>I48/S45</f>
        <v>0.37676056338028169</v>
      </c>
      <c r="J90" s="68"/>
      <c r="K90" s="68"/>
      <c r="L90" s="68">
        <f t="shared" si="11"/>
        <v>0.37676056338028169</v>
      </c>
      <c r="M90" s="68"/>
      <c r="N90" s="43"/>
      <c r="O90" s="43"/>
      <c r="P90" s="43"/>
      <c r="Q90" s="43"/>
      <c r="R90" s="43"/>
      <c r="S90" s="43"/>
      <c r="T90" s="43"/>
      <c r="U90" s="43"/>
    </row>
    <row r="91" spans="1:21" ht="15" x14ac:dyDescent="0.2">
      <c r="A91" s="79" t="s">
        <v>96</v>
      </c>
      <c r="B91" s="56"/>
      <c r="C91" s="112"/>
      <c r="D91" s="81"/>
      <c r="E91" s="81"/>
      <c r="F91" s="81"/>
      <c r="G91" s="81"/>
      <c r="H91" s="81"/>
      <c r="I91" s="81"/>
      <c r="J91" s="81"/>
      <c r="K91" s="81"/>
      <c r="L91" s="81"/>
      <c r="M91" s="82"/>
      <c r="N91" s="43"/>
      <c r="O91" s="43"/>
      <c r="P91" s="43"/>
      <c r="Q91" s="43"/>
      <c r="R91" s="43"/>
      <c r="S91" s="43"/>
      <c r="T91" s="43"/>
      <c r="U91" s="43"/>
    </row>
    <row r="92" spans="1:21" x14ac:dyDescent="0.2">
      <c r="A92" s="68">
        <v>1</v>
      </c>
      <c r="B92" s="68"/>
      <c r="C92" s="68">
        <f>$C$6*C50</f>
        <v>665.40789473684208</v>
      </c>
      <c r="D92" s="68"/>
      <c r="E92" s="68"/>
      <c r="F92" s="68">
        <f>$F$6*F50</f>
        <v>665.40789473684208</v>
      </c>
      <c r="G92" s="68"/>
      <c r="H92" s="68"/>
      <c r="I92" s="68">
        <f>$I$6*I50</f>
        <v>433.99999999999994</v>
      </c>
      <c r="J92" s="68"/>
      <c r="K92" s="68"/>
      <c r="L92" s="68">
        <f>$L$6*L50</f>
        <v>431.24999999999994</v>
      </c>
      <c r="M92" s="68"/>
      <c r="N92" s="43"/>
      <c r="O92" s="43"/>
      <c r="P92" s="43"/>
      <c r="Q92" s="43"/>
      <c r="R92" s="43"/>
      <c r="S92" s="43"/>
      <c r="T92" s="43"/>
      <c r="U92" s="43"/>
    </row>
    <row r="93" spans="1:21" x14ac:dyDescent="0.2">
      <c r="A93" s="108">
        <v>2</v>
      </c>
      <c r="B93" s="108"/>
      <c r="C93" s="108">
        <f t="shared" ref="C93:C132" si="12">$C$6*C51</f>
        <v>691.99507389162557</v>
      </c>
      <c r="D93" s="108"/>
      <c r="E93" s="108"/>
      <c r="F93" s="108">
        <f t="shared" ref="F93:F132" si="13">$F$6*F51</f>
        <v>691.99507389162557</v>
      </c>
      <c r="G93" s="108"/>
      <c r="H93" s="108"/>
      <c r="I93" s="108">
        <f t="shared" ref="I93:I132" si="14">$I$6*I51</f>
        <v>453.24137931034483</v>
      </c>
      <c r="J93" s="108"/>
      <c r="K93" s="108"/>
      <c r="L93" s="108">
        <f t="shared" ref="L93:L132" si="15">$L$6*L51</f>
        <v>450.36945812807886</v>
      </c>
      <c r="M93" s="108"/>
      <c r="N93" s="43"/>
      <c r="O93" s="43"/>
      <c r="P93" s="43"/>
      <c r="Q93" s="43"/>
      <c r="R93" s="43"/>
      <c r="S93" s="43"/>
      <c r="T93" s="43"/>
      <c r="U93" s="43"/>
    </row>
    <row r="94" spans="1:21" x14ac:dyDescent="0.2">
      <c r="A94" s="68">
        <v>3</v>
      </c>
      <c r="B94" s="68"/>
      <c r="C94" s="68">
        <f t="shared" si="12"/>
        <v>715.38194444444446</v>
      </c>
      <c r="D94" s="68"/>
      <c r="E94" s="68"/>
      <c r="F94" s="68">
        <f t="shared" si="13"/>
        <v>715.38194444444446</v>
      </c>
      <c r="G94" s="68"/>
      <c r="H94" s="68"/>
      <c r="I94" s="68">
        <f t="shared" si="14"/>
        <v>470.16666666666663</v>
      </c>
      <c r="J94" s="68"/>
      <c r="K94" s="68"/>
      <c r="L94" s="68">
        <f t="shared" si="15"/>
        <v>467.18749999999994</v>
      </c>
      <c r="M94" s="68"/>
      <c r="N94" s="43"/>
      <c r="O94" s="43"/>
      <c r="P94" s="43"/>
      <c r="Q94" s="43"/>
      <c r="R94" s="43"/>
      <c r="S94" s="43"/>
      <c r="T94" s="43"/>
      <c r="U94" s="43"/>
    </row>
    <row r="95" spans="1:21" x14ac:dyDescent="0.2">
      <c r="A95" s="68">
        <v>4</v>
      </c>
      <c r="B95" s="68"/>
      <c r="C95" s="68">
        <f t="shared" si="12"/>
        <v>736.113537117904</v>
      </c>
      <c r="D95" s="68"/>
      <c r="E95" s="68"/>
      <c r="F95" s="68">
        <f t="shared" si="13"/>
        <v>736.113537117904</v>
      </c>
      <c r="G95" s="68"/>
      <c r="H95" s="68"/>
      <c r="I95" s="68">
        <f t="shared" si="14"/>
        <v>485.17030567685595</v>
      </c>
      <c r="J95" s="68"/>
      <c r="K95" s="68"/>
      <c r="L95" s="68">
        <f t="shared" si="15"/>
        <v>482.0960698689957</v>
      </c>
      <c r="M95" s="68"/>
      <c r="N95" s="43"/>
      <c r="O95" s="43"/>
      <c r="P95" s="43"/>
      <c r="Q95" s="43"/>
      <c r="R95" s="43"/>
      <c r="S95" s="43"/>
      <c r="T95" s="43"/>
      <c r="U95" s="43"/>
    </row>
    <row r="96" spans="1:21" x14ac:dyDescent="0.2">
      <c r="A96" s="68">
        <v>5</v>
      </c>
      <c r="B96" s="68"/>
      <c r="C96" s="68">
        <f t="shared" si="12"/>
        <v>754.6177685950413</v>
      </c>
      <c r="D96" s="68"/>
      <c r="E96" s="68"/>
      <c r="F96" s="68">
        <f t="shared" si="13"/>
        <v>754.6177685950413</v>
      </c>
      <c r="G96" s="68"/>
      <c r="H96" s="68"/>
      <c r="I96" s="68">
        <f t="shared" si="14"/>
        <v>498.56198347107437</v>
      </c>
      <c r="J96" s="68"/>
      <c r="K96" s="68"/>
      <c r="L96" s="68">
        <f t="shared" si="15"/>
        <v>495.40289256198344</v>
      </c>
      <c r="M96" s="68"/>
      <c r="N96" s="43"/>
      <c r="O96" s="43"/>
      <c r="P96" s="43"/>
      <c r="Q96" s="43"/>
      <c r="R96" s="43"/>
      <c r="S96" s="43"/>
      <c r="T96" s="43"/>
      <c r="U96" s="43"/>
    </row>
    <row r="97" spans="1:21" x14ac:dyDescent="0.2">
      <c r="A97" s="68">
        <v>6</v>
      </c>
      <c r="B97" s="68"/>
      <c r="C97" s="68">
        <f t="shared" si="12"/>
        <v>771.23529411764707</v>
      </c>
      <c r="D97" s="68"/>
      <c r="E97" s="68"/>
      <c r="F97" s="68">
        <f t="shared" si="13"/>
        <v>771.23529411764707</v>
      </c>
      <c r="G97" s="68"/>
      <c r="H97" s="68"/>
      <c r="I97" s="68">
        <f t="shared" si="14"/>
        <v>510.58823529411768</v>
      </c>
      <c r="J97" s="68"/>
      <c r="K97" s="68"/>
      <c r="L97" s="68">
        <f t="shared" si="15"/>
        <v>507.35294117647061</v>
      </c>
      <c r="M97" s="68"/>
      <c r="N97" s="43"/>
      <c r="O97" s="43"/>
      <c r="P97" s="43"/>
      <c r="Q97" s="43"/>
      <c r="R97" s="43"/>
      <c r="S97" s="43"/>
      <c r="T97" s="43"/>
      <c r="U97" s="43"/>
    </row>
    <row r="98" spans="1:21" x14ac:dyDescent="0.2">
      <c r="A98" s="68">
        <v>7</v>
      </c>
      <c r="B98" s="68"/>
      <c r="C98" s="68">
        <f t="shared" si="12"/>
        <v>786.24067164179098</v>
      </c>
      <c r="D98" s="68"/>
      <c r="E98" s="68"/>
      <c r="F98" s="68">
        <f t="shared" si="13"/>
        <v>786.24067164179098</v>
      </c>
      <c r="G98" s="68"/>
      <c r="H98" s="68"/>
      <c r="I98" s="68">
        <f t="shared" si="14"/>
        <v>521.44776119402979</v>
      </c>
      <c r="J98" s="68"/>
      <c r="K98" s="68"/>
      <c r="L98" s="68">
        <f t="shared" si="15"/>
        <v>518.14365671641781</v>
      </c>
      <c r="M98" s="68"/>
      <c r="N98" s="43"/>
      <c r="O98" s="43"/>
      <c r="P98" s="43"/>
      <c r="Q98" s="43"/>
      <c r="R98" s="43"/>
      <c r="S98" s="43"/>
      <c r="T98" s="43"/>
      <c r="U98" s="43"/>
    </row>
    <row r="99" spans="1:21" x14ac:dyDescent="0.2">
      <c r="A99" s="90">
        <v>8</v>
      </c>
      <c r="B99" s="90"/>
      <c r="C99" s="90">
        <f t="shared" si="12"/>
        <v>799.85765124555155</v>
      </c>
      <c r="D99" s="90"/>
      <c r="E99" s="90"/>
      <c r="F99" s="68">
        <f t="shared" si="13"/>
        <v>799.85765124555155</v>
      </c>
      <c r="G99" s="90"/>
      <c r="H99" s="90"/>
      <c r="I99" s="90">
        <f t="shared" si="14"/>
        <v>531.30249110320278</v>
      </c>
      <c r="J99" s="90"/>
      <c r="K99" s="90"/>
      <c r="L99" s="90">
        <f t="shared" si="15"/>
        <v>527.93594306049818</v>
      </c>
      <c r="M99" s="90"/>
      <c r="N99" s="43"/>
      <c r="O99" s="43"/>
      <c r="P99" s="43"/>
      <c r="Q99" s="43"/>
      <c r="R99" s="43"/>
      <c r="S99" s="43"/>
      <c r="T99" s="43"/>
      <c r="U99" s="43"/>
    </row>
    <row r="100" spans="1:21" x14ac:dyDescent="0.2">
      <c r="A100" s="68">
        <v>9</v>
      </c>
      <c r="B100" s="68"/>
      <c r="C100" s="68">
        <f t="shared" si="12"/>
        <v>812.2704081632653</v>
      </c>
      <c r="D100" s="68"/>
      <c r="E100" s="68"/>
      <c r="F100" s="68">
        <f t="shared" si="13"/>
        <v>812.2704081632653</v>
      </c>
      <c r="G100" s="68"/>
      <c r="H100" s="68"/>
      <c r="I100" s="68">
        <f t="shared" si="14"/>
        <v>540.28571428571422</v>
      </c>
      <c r="J100" s="68"/>
      <c r="K100" s="68"/>
      <c r="L100" s="68">
        <f t="shared" si="15"/>
        <v>536.86224489795916</v>
      </c>
      <c r="M100" s="68"/>
      <c r="N100" s="43"/>
      <c r="O100" s="43"/>
      <c r="P100" s="43"/>
      <c r="Q100" s="43"/>
      <c r="R100" s="43"/>
      <c r="S100" s="43"/>
      <c r="T100" s="43"/>
      <c r="U100" s="43"/>
    </row>
    <row r="101" spans="1:21" x14ac:dyDescent="0.2">
      <c r="A101" s="90">
        <v>10</v>
      </c>
      <c r="B101" s="90"/>
      <c r="C101" s="90">
        <f t="shared" si="12"/>
        <v>823.63192182410432</v>
      </c>
      <c r="D101" s="90"/>
      <c r="E101" s="90"/>
      <c r="F101" s="90">
        <f t="shared" si="13"/>
        <v>823.63192182410432</v>
      </c>
      <c r="G101" s="90"/>
      <c r="H101" s="90"/>
      <c r="I101" s="90">
        <f t="shared" si="14"/>
        <v>548.50814332247546</v>
      </c>
      <c r="J101" s="90"/>
      <c r="K101" s="90"/>
      <c r="L101" s="90">
        <f t="shared" si="15"/>
        <v>545.03257328990219</v>
      </c>
      <c r="M101" s="90"/>
      <c r="N101" s="43"/>
      <c r="O101" s="43"/>
      <c r="P101" s="43"/>
      <c r="Q101" s="43"/>
      <c r="R101" s="43"/>
      <c r="S101" s="43"/>
      <c r="T101" s="43"/>
      <c r="U101" s="43"/>
    </row>
    <row r="102" spans="1:21" x14ac:dyDescent="0.2">
      <c r="A102" s="68">
        <v>11</v>
      </c>
      <c r="B102" s="68"/>
      <c r="C102" s="68">
        <f t="shared" si="12"/>
        <v>834.0703125</v>
      </c>
      <c r="D102" s="68"/>
      <c r="E102" s="68"/>
      <c r="F102" s="68">
        <f t="shared" si="13"/>
        <v>834.0703125</v>
      </c>
      <c r="G102" s="68"/>
      <c r="H102" s="68"/>
      <c r="I102" s="68">
        <f t="shared" si="14"/>
        <v>556.06249999999989</v>
      </c>
      <c r="J102" s="68"/>
      <c r="K102" s="68"/>
      <c r="L102" s="68">
        <f t="shared" si="15"/>
        <v>552.53906249999989</v>
      </c>
      <c r="M102" s="68"/>
      <c r="N102" s="43"/>
      <c r="O102" s="43"/>
      <c r="P102" s="43"/>
      <c r="Q102" s="43"/>
      <c r="R102" s="43"/>
      <c r="S102" s="43"/>
      <c r="T102" s="43"/>
      <c r="U102" s="43"/>
    </row>
    <row r="103" spans="1:21" x14ac:dyDescent="0.2">
      <c r="A103" s="68">
        <v>12</v>
      </c>
      <c r="B103" s="68"/>
      <c r="C103" s="68">
        <f t="shared" si="12"/>
        <v>843.69369369369372</v>
      </c>
      <c r="D103" s="68"/>
      <c r="E103" s="68"/>
      <c r="F103" s="68">
        <f t="shared" si="13"/>
        <v>843.69369369369372</v>
      </c>
      <c r="G103" s="68"/>
      <c r="H103" s="68"/>
      <c r="I103" s="68">
        <f t="shared" si="14"/>
        <v>563.02702702702697</v>
      </c>
      <c r="J103" s="68"/>
      <c r="K103" s="68"/>
      <c r="L103" s="68">
        <f t="shared" si="15"/>
        <v>559.45945945945937</v>
      </c>
      <c r="M103" s="68"/>
      <c r="N103" s="43"/>
      <c r="O103" s="43"/>
      <c r="P103" s="43"/>
      <c r="Q103" s="43"/>
      <c r="R103" s="43"/>
      <c r="S103" s="43"/>
      <c r="T103" s="43"/>
      <c r="U103" s="43"/>
    </row>
    <row r="104" spans="1:21" x14ac:dyDescent="0.2">
      <c r="A104" s="68">
        <v>13</v>
      </c>
      <c r="B104" s="68"/>
      <c r="C104" s="68">
        <f t="shared" si="12"/>
        <v>852.59393063583809</v>
      </c>
      <c r="D104" s="68"/>
      <c r="E104" s="68"/>
      <c r="F104" s="68">
        <f t="shared" si="13"/>
        <v>852.59393063583809</v>
      </c>
      <c r="G104" s="68"/>
      <c r="H104" s="68"/>
      <c r="I104" s="68">
        <f t="shared" si="14"/>
        <v>569.4682080924855</v>
      </c>
      <c r="J104" s="68"/>
      <c r="K104" s="68"/>
      <c r="L104" s="68">
        <f t="shared" si="15"/>
        <v>565.8598265895954</v>
      </c>
      <c r="M104" s="68"/>
      <c r="N104" s="43"/>
      <c r="O104" s="43"/>
      <c r="P104" s="43"/>
      <c r="Q104" s="43"/>
      <c r="R104" s="43"/>
      <c r="S104" s="43"/>
      <c r="T104" s="43"/>
      <c r="U104" s="43"/>
    </row>
    <row r="105" spans="1:21" x14ac:dyDescent="0.2">
      <c r="A105" s="68">
        <v>14</v>
      </c>
      <c r="B105" s="68"/>
      <c r="C105" s="68">
        <f t="shared" si="12"/>
        <v>860.84958217270196</v>
      </c>
      <c r="D105" s="68"/>
      <c r="E105" s="68"/>
      <c r="F105" s="68">
        <f t="shared" si="13"/>
        <v>860.84958217270196</v>
      </c>
      <c r="G105" s="68"/>
      <c r="H105" s="68"/>
      <c r="I105" s="68">
        <f t="shared" si="14"/>
        <v>575.44289693593316</v>
      </c>
      <c r="J105" s="68"/>
      <c r="K105" s="68"/>
      <c r="L105" s="68">
        <f t="shared" si="15"/>
        <v>571.79665738161555</v>
      </c>
      <c r="M105" s="68"/>
      <c r="N105" s="43"/>
      <c r="O105" s="43"/>
      <c r="P105" s="43"/>
      <c r="Q105" s="43"/>
      <c r="R105" s="43"/>
      <c r="S105" s="43"/>
      <c r="T105" s="43"/>
      <c r="U105" s="43"/>
    </row>
    <row r="106" spans="1:21" x14ac:dyDescent="0.2">
      <c r="A106" s="68">
        <v>15</v>
      </c>
      <c r="B106" s="68"/>
      <c r="C106" s="68">
        <f t="shared" si="12"/>
        <v>868.5282258064517</v>
      </c>
      <c r="D106" s="68"/>
      <c r="E106" s="68"/>
      <c r="F106" s="68">
        <f t="shared" si="13"/>
        <v>868.5282258064517</v>
      </c>
      <c r="G106" s="68"/>
      <c r="H106" s="68"/>
      <c r="I106" s="68">
        <f t="shared" si="14"/>
        <v>581</v>
      </c>
      <c r="J106" s="68"/>
      <c r="K106" s="68"/>
      <c r="L106" s="68">
        <f t="shared" si="15"/>
        <v>577.31854838709671</v>
      </c>
      <c r="M106" s="68"/>
      <c r="N106" s="43"/>
      <c r="O106" s="43"/>
      <c r="P106" s="43"/>
      <c r="Q106" s="43"/>
      <c r="R106" s="43"/>
      <c r="S106" s="43"/>
      <c r="T106" s="43"/>
      <c r="U106" s="43"/>
    </row>
    <row r="107" spans="1:21" x14ac:dyDescent="0.2">
      <c r="A107" s="68">
        <v>16</v>
      </c>
      <c r="B107" s="68"/>
      <c r="C107" s="68">
        <f t="shared" si="12"/>
        <v>875.68831168831173</v>
      </c>
      <c r="D107" s="68"/>
      <c r="E107" s="68"/>
      <c r="F107" s="68">
        <f t="shared" si="13"/>
        <v>875.68831168831173</v>
      </c>
      <c r="G107" s="68"/>
      <c r="H107" s="68"/>
      <c r="I107" s="68">
        <f t="shared" si="14"/>
        <v>586.18181818181813</v>
      </c>
      <c r="J107" s="68"/>
      <c r="K107" s="68"/>
      <c r="L107" s="68">
        <f t="shared" si="15"/>
        <v>582.46753246753246</v>
      </c>
      <c r="M107" s="68"/>
      <c r="N107" s="43"/>
      <c r="O107" s="43"/>
      <c r="P107" s="43"/>
      <c r="Q107" s="43"/>
      <c r="R107" s="43"/>
      <c r="S107" s="43"/>
      <c r="T107" s="43"/>
      <c r="U107" s="43"/>
    </row>
    <row r="108" spans="1:21" x14ac:dyDescent="0.2">
      <c r="A108" s="68">
        <v>17</v>
      </c>
      <c r="B108" s="68"/>
      <c r="C108" s="68">
        <f t="shared" si="12"/>
        <v>882.38065326633171</v>
      </c>
      <c r="D108" s="68"/>
      <c r="E108" s="68"/>
      <c r="F108" s="68">
        <f t="shared" si="13"/>
        <v>882.38065326633171</v>
      </c>
      <c r="G108" s="68"/>
      <c r="H108" s="68"/>
      <c r="I108" s="68">
        <f t="shared" si="14"/>
        <v>591.0251256281407</v>
      </c>
      <c r="J108" s="68"/>
      <c r="K108" s="68"/>
      <c r="L108" s="68">
        <f t="shared" si="15"/>
        <v>587.28015075376879</v>
      </c>
      <c r="M108" s="68"/>
      <c r="N108" s="43"/>
      <c r="O108" s="43"/>
      <c r="P108" s="43"/>
      <c r="Q108" s="43"/>
      <c r="R108" s="43"/>
      <c r="S108" s="43"/>
      <c r="T108" s="43"/>
      <c r="U108" s="43"/>
    </row>
    <row r="109" spans="1:21" x14ac:dyDescent="0.2">
      <c r="A109" s="68">
        <v>18</v>
      </c>
      <c r="B109" s="68"/>
      <c r="C109" s="68">
        <f t="shared" si="12"/>
        <v>888.64963503649642</v>
      </c>
      <c r="D109" s="68"/>
      <c r="E109" s="68"/>
      <c r="F109" s="68">
        <f t="shared" si="13"/>
        <v>888.64963503649642</v>
      </c>
      <c r="G109" s="68"/>
      <c r="H109" s="68"/>
      <c r="I109" s="68">
        <f t="shared" si="14"/>
        <v>595.56204379562041</v>
      </c>
      <c r="J109" s="68"/>
      <c r="K109" s="68"/>
      <c r="L109" s="68">
        <f t="shared" si="15"/>
        <v>591.78832116788317</v>
      </c>
      <c r="M109" s="68"/>
      <c r="N109" s="43"/>
      <c r="O109" s="43"/>
      <c r="P109" s="43"/>
      <c r="Q109" s="43"/>
      <c r="R109" s="43"/>
      <c r="S109" s="43"/>
      <c r="T109" s="43"/>
      <c r="U109" s="43"/>
    </row>
    <row r="110" spans="1:21" x14ac:dyDescent="0.2">
      <c r="A110" s="68">
        <v>19</v>
      </c>
      <c r="B110" s="68"/>
      <c r="C110" s="68">
        <f t="shared" si="12"/>
        <v>894.53419811320759</v>
      </c>
      <c r="D110" s="68"/>
      <c r="E110" s="68"/>
      <c r="F110" s="68">
        <f t="shared" si="13"/>
        <v>894.53419811320759</v>
      </c>
      <c r="G110" s="68"/>
      <c r="H110" s="68"/>
      <c r="I110" s="68">
        <f t="shared" si="14"/>
        <v>599.82075471698113</v>
      </c>
      <c r="J110" s="68"/>
      <c r="K110" s="68"/>
      <c r="L110" s="68">
        <f t="shared" si="15"/>
        <v>596.02004716981128</v>
      </c>
      <c r="M110" s="68"/>
      <c r="N110" s="43"/>
      <c r="O110" s="43"/>
      <c r="P110" s="43"/>
      <c r="Q110" s="43"/>
      <c r="R110" s="43"/>
      <c r="S110" s="43"/>
      <c r="T110" s="43"/>
      <c r="U110" s="43"/>
    </row>
    <row r="111" spans="1:21" x14ac:dyDescent="0.2">
      <c r="A111" s="68">
        <v>20</v>
      </c>
      <c r="B111" s="68"/>
      <c r="C111" s="68">
        <f t="shared" si="12"/>
        <v>900.06864988558357</v>
      </c>
      <c r="D111" s="68"/>
      <c r="E111" s="68"/>
      <c r="F111" s="68">
        <f t="shared" si="13"/>
        <v>900.06864988558357</v>
      </c>
      <c r="G111" s="68"/>
      <c r="H111" s="68"/>
      <c r="I111" s="68">
        <f t="shared" si="14"/>
        <v>603.82608695652175</v>
      </c>
      <c r="J111" s="68"/>
      <c r="K111" s="68"/>
      <c r="L111" s="68">
        <f t="shared" si="15"/>
        <v>600</v>
      </c>
      <c r="M111" s="68"/>
      <c r="N111" s="43"/>
      <c r="O111" s="43"/>
      <c r="P111" s="43"/>
      <c r="Q111" s="43"/>
      <c r="R111" s="43"/>
      <c r="S111" s="43"/>
      <c r="T111" s="43"/>
      <c r="U111" s="43"/>
    </row>
    <row r="112" spans="1:21" x14ac:dyDescent="0.2">
      <c r="A112" s="68">
        <v>21</v>
      </c>
      <c r="B112" s="68"/>
      <c r="C112" s="68">
        <f t="shared" si="12"/>
        <v>905.2833333333333</v>
      </c>
      <c r="D112" s="68"/>
      <c r="E112" s="68"/>
      <c r="F112" s="68">
        <f t="shared" si="13"/>
        <v>905.2833333333333</v>
      </c>
      <c r="G112" s="68"/>
      <c r="H112" s="68"/>
      <c r="I112" s="68">
        <f t="shared" si="14"/>
        <v>607.59999999999991</v>
      </c>
      <c r="J112" s="68"/>
      <c r="K112" s="68"/>
      <c r="L112" s="68">
        <f t="shared" si="15"/>
        <v>603.75</v>
      </c>
      <c r="M112" s="68"/>
      <c r="N112" s="43"/>
      <c r="O112" s="43"/>
      <c r="P112" s="43"/>
      <c r="Q112" s="43"/>
      <c r="R112" s="43"/>
      <c r="S112" s="43"/>
      <c r="T112" s="43"/>
      <c r="U112" s="43"/>
    </row>
    <row r="113" spans="1:21" x14ac:dyDescent="0.2">
      <c r="A113" s="68">
        <v>22</v>
      </c>
      <c r="B113" s="68"/>
      <c r="C113" s="68">
        <f t="shared" si="12"/>
        <v>910.20518358531308</v>
      </c>
      <c r="D113" s="68"/>
      <c r="E113" s="68"/>
      <c r="F113" s="68">
        <f t="shared" si="13"/>
        <v>910.20518358531308</v>
      </c>
      <c r="G113" s="68"/>
      <c r="H113" s="68"/>
      <c r="I113" s="68">
        <f t="shared" si="14"/>
        <v>611.1619870410367</v>
      </c>
      <c r="J113" s="68"/>
      <c r="K113" s="68"/>
      <c r="L113" s="68">
        <f t="shared" si="15"/>
        <v>607.28941684665222</v>
      </c>
      <c r="M113" s="68"/>
      <c r="N113" s="43"/>
      <c r="O113" s="43"/>
      <c r="P113" s="43"/>
      <c r="Q113" s="43"/>
      <c r="R113" s="43"/>
      <c r="S113" s="43"/>
      <c r="T113" s="43"/>
      <c r="U113" s="43"/>
    </row>
    <row r="114" spans="1:21" x14ac:dyDescent="0.2">
      <c r="A114" s="68">
        <v>23</v>
      </c>
      <c r="B114" s="68"/>
      <c r="C114" s="68">
        <f t="shared" si="12"/>
        <v>914.85819327731087</v>
      </c>
      <c r="D114" s="68"/>
      <c r="E114" s="68"/>
      <c r="F114" s="68">
        <f t="shared" si="13"/>
        <v>914.85819327731087</v>
      </c>
      <c r="G114" s="68"/>
      <c r="H114" s="68"/>
      <c r="I114" s="68">
        <f t="shared" si="14"/>
        <v>614.52941176470586</v>
      </c>
      <c r="J114" s="68"/>
      <c r="K114" s="68"/>
      <c r="L114" s="68">
        <f t="shared" si="15"/>
        <v>610.63550420168065</v>
      </c>
      <c r="M114" s="68"/>
      <c r="N114" s="43"/>
      <c r="O114" s="43"/>
      <c r="P114" s="43"/>
      <c r="Q114" s="43"/>
      <c r="R114" s="43"/>
      <c r="S114" s="43"/>
      <c r="T114" s="43"/>
      <c r="U114" s="43"/>
    </row>
    <row r="115" spans="1:21" x14ac:dyDescent="0.2">
      <c r="A115" s="68">
        <v>24</v>
      </c>
      <c r="B115" s="68"/>
      <c r="C115" s="68">
        <f t="shared" si="12"/>
        <v>919.2638036809816</v>
      </c>
      <c r="D115" s="68"/>
      <c r="E115" s="68"/>
      <c r="F115" s="68">
        <f t="shared" si="13"/>
        <v>919.2638036809816</v>
      </c>
      <c r="G115" s="68"/>
      <c r="H115" s="68"/>
      <c r="I115" s="68">
        <f t="shared" si="14"/>
        <v>617.71779141104298</v>
      </c>
      <c r="J115" s="68"/>
      <c r="K115" s="68"/>
      <c r="L115" s="68">
        <f t="shared" si="15"/>
        <v>613.80368098159511</v>
      </c>
      <c r="M115" s="68"/>
      <c r="N115" s="43"/>
      <c r="O115" s="43"/>
      <c r="P115" s="43"/>
      <c r="Q115" s="43"/>
      <c r="R115" s="43"/>
      <c r="S115" s="43"/>
      <c r="T115" s="43"/>
      <c r="U115" s="43"/>
    </row>
    <row r="116" spans="1:21" x14ac:dyDescent="0.2">
      <c r="A116" s="68">
        <v>25</v>
      </c>
      <c r="B116" s="68"/>
      <c r="C116" s="68">
        <f t="shared" si="12"/>
        <v>923.44123505976086</v>
      </c>
      <c r="D116" s="68"/>
      <c r="E116" s="68"/>
      <c r="F116" s="68">
        <f t="shared" si="13"/>
        <v>923.44123505976086</v>
      </c>
      <c r="G116" s="68"/>
      <c r="H116" s="68"/>
      <c r="I116" s="68">
        <f t="shared" si="14"/>
        <v>620.74103585657349</v>
      </c>
      <c r="J116" s="68"/>
      <c r="K116" s="68"/>
      <c r="L116" s="68">
        <f t="shared" si="15"/>
        <v>616.80776892430265</v>
      </c>
      <c r="M116" s="68"/>
      <c r="N116" s="43"/>
      <c r="O116" s="43"/>
      <c r="P116" s="43"/>
      <c r="Q116" s="43"/>
      <c r="R116" s="43"/>
      <c r="S116" s="43"/>
      <c r="T116" s="43"/>
      <c r="U116" s="43"/>
    </row>
    <row r="117" spans="1:21" x14ac:dyDescent="0.2">
      <c r="A117" s="68">
        <v>26</v>
      </c>
      <c r="B117" s="68"/>
      <c r="C117" s="68">
        <f t="shared" si="12"/>
        <v>927.40776699029141</v>
      </c>
      <c r="D117" s="68"/>
      <c r="E117" s="68"/>
      <c r="F117" s="68">
        <f t="shared" si="13"/>
        <v>927.40776699029141</v>
      </c>
      <c r="G117" s="68"/>
      <c r="H117" s="68"/>
      <c r="I117" s="68">
        <f t="shared" si="14"/>
        <v>623.61165048543694</v>
      </c>
      <c r="J117" s="68"/>
      <c r="K117" s="68"/>
      <c r="L117" s="68">
        <f t="shared" si="15"/>
        <v>619.66019417475729</v>
      </c>
      <c r="M117" s="68"/>
      <c r="N117" s="43"/>
      <c r="O117" s="43"/>
      <c r="P117" s="43"/>
      <c r="Q117" s="43"/>
      <c r="R117" s="43"/>
      <c r="S117" s="43"/>
      <c r="T117" s="43"/>
      <c r="U117" s="43"/>
    </row>
    <row r="118" spans="1:21" x14ac:dyDescent="0.2">
      <c r="A118" s="68">
        <v>27</v>
      </c>
      <c r="B118" s="68"/>
      <c r="C118" s="68">
        <f t="shared" si="12"/>
        <v>931.17897727272725</v>
      </c>
      <c r="D118" s="68"/>
      <c r="E118" s="68"/>
      <c r="F118" s="68">
        <f t="shared" si="13"/>
        <v>931.17897727272725</v>
      </c>
      <c r="G118" s="68"/>
      <c r="H118" s="68"/>
      <c r="I118" s="68">
        <f t="shared" si="14"/>
        <v>626.34090909090901</v>
      </c>
      <c r="J118" s="68"/>
      <c r="K118" s="68"/>
      <c r="L118" s="68">
        <f t="shared" si="15"/>
        <v>622.37215909090901</v>
      </c>
      <c r="M118" s="68"/>
      <c r="N118" s="43"/>
      <c r="O118" s="43"/>
      <c r="P118" s="43"/>
      <c r="Q118" s="43"/>
      <c r="R118" s="43"/>
      <c r="S118" s="43"/>
      <c r="T118" s="43"/>
      <c r="U118" s="43"/>
    </row>
    <row r="119" spans="1:21" x14ac:dyDescent="0.2">
      <c r="A119" s="68">
        <v>28</v>
      </c>
      <c r="B119" s="68"/>
      <c r="C119" s="68">
        <f t="shared" si="12"/>
        <v>934.76894639556383</v>
      </c>
      <c r="D119" s="68"/>
      <c r="E119" s="68"/>
      <c r="F119" s="68">
        <f t="shared" si="13"/>
        <v>934.76894639556383</v>
      </c>
      <c r="G119" s="68"/>
      <c r="H119" s="68"/>
      <c r="I119" s="68">
        <f t="shared" si="14"/>
        <v>628.93900184842892</v>
      </c>
      <c r="J119" s="68"/>
      <c r="K119" s="68"/>
      <c r="L119" s="68">
        <f t="shared" si="15"/>
        <v>624.95378927911281</v>
      </c>
      <c r="M119" s="68"/>
      <c r="N119" s="43"/>
      <c r="O119" s="43"/>
      <c r="P119" s="43"/>
      <c r="Q119" s="43"/>
      <c r="R119" s="43"/>
      <c r="S119" s="43"/>
      <c r="T119" s="43"/>
      <c r="U119" s="43"/>
    </row>
    <row r="120" spans="1:21" x14ac:dyDescent="0.2">
      <c r="A120" s="68">
        <v>29</v>
      </c>
      <c r="B120" s="68"/>
      <c r="C120" s="68">
        <f t="shared" si="12"/>
        <v>938.19043321299637</v>
      </c>
      <c r="D120" s="68"/>
      <c r="E120" s="68"/>
      <c r="F120" s="68">
        <f t="shared" si="13"/>
        <v>938.19043321299637</v>
      </c>
      <c r="G120" s="68"/>
      <c r="H120" s="68"/>
      <c r="I120" s="68">
        <f t="shared" si="14"/>
        <v>631.41516245487367</v>
      </c>
      <c r="J120" s="68"/>
      <c r="K120" s="68"/>
      <c r="L120" s="68">
        <f t="shared" si="15"/>
        <v>627.41425992779784</v>
      </c>
      <c r="M120" s="68"/>
      <c r="N120" s="43"/>
      <c r="O120" s="43"/>
      <c r="P120" s="43"/>
      <c r="Q120" s="43"/>
      <c r="R120" s="43"/>
      <c r="S120" s="43"/>
      <c r="T120" s="43"/>
      <c r="U120" s="43"/>
    </row>
    <row r="121" spans="1:21" x14ac:dyDescent="0.2">
      <c r="A121" s="68">
        <v>30</v>
      </c>
      <c r="B121" s="68"/>
      <c r="C121" s="68">
        <f t="shared" si="12"/>
        <v>941.45502645502654</v>
      </c>
      <c r="D121" s="68"/>
      <c r="E121" s="68"/>
      <c r="F121" s="68">
        <f t="shared" si="13"/>
        <v>941.45502645502654</v>
      </c>
      <c r="G121" s="68"/>
      <c r="H121" s="68"/>
      <c r="I121" s="68">
        <f t="shared" si="14"/>
        <v>633.77777777777771</v>
      </c>
      <c r="J121" s="68"/>
      <c r="K121" s="68"/>
      <c r="L121" s="68">
        <f t="shared" si="15"/>
        <v>629.7619047619047</v>
      </c>
      <c r="M121" s="68"/>
      <c r="N121" s="43"/>
      <c r="O121" s="43"/>
      <c r="P121" s="43"/>
      <c r="Q121" s="43"/>
      <c r="R121" s="43"/>
      <c r="S121" s="43"/>
      <c r="T121" s="43"/>
      <c r="U121" s="43"/>
    </row>
    <row r="122" spans="1:21" x14ac:dyDescent="0.2">
      <c r="A122" s="68">
        <v>31</v>
      </c>
      <c r="B122" s="68"/>
      <c r="C122" s="68">
        <f t="shared" si="12"/>
        <v>944.57327586206895</v>
      </c>
      <c r="D122" s="68"/>
      <c r="E122" s="68"/>
      <c r="F122" s="68">
        <f t="shared" si="13"/>
        <v>944.57327586206895</v>
      </c>
      <c r="G122" s="68"/>
      <c r="H122" s="68"/>
      <c r="I122" s="68">
        <f t="shared" si="14"/>
        <v>636.0344827586207</v>
      </c>
      <c r="J122" s="68"/>
      <c r="K122" s="68"/>
      <c r="L122" s="68">
        <f t="shared" si="15"/>
        <v>632.00431034482756</v>
      </c>
      <c r="M122" s="68"/>
      <c r="N122" s="43"/>
      <c r="O122" s="43"/>
      <c r="P122" s="43"/>
      <c r="Q122" s="43"/>
      <c r="R122" s="43"/>
      <c r="S122" s="43"/>
      <c r="T122" s="43"/>
      <c r="U122" s="43"/>
    </row>
    <row r="123" spans="1:21" x14ac:dyDescent="0.2">
      <c r="A123" s="68">
        <v>32</v>
      </c>
      <c r="B123" s="68"/>
      <c r="C123" s="68">
        <f t="shared" si="12"/>
        <v>947.55480607082632</v>
      </c>
      <c r="D123" s="68"/>
      <c r="E123" s="68"/>
      <c r="F123" s="68">
        <f t="shared" si="13"/>
        <v>947.55480607082632</v>
      </c>
      <c r="G123" s="68"/>
      <c r="H123" s="68"/>
      <c r="I123" s="68">
        <f t="shared" si="14"/>
        <v>638.19224283305221</v>
      </c>
      <c r="J123" s="68"/>
      <c r="K123" s="68"/>
      <c r="L123" s="68">
        <f t="shared" si="15"/>
        <v>634.14839797639127</v>
      </c>
      <c r="M123" s="68"/>
      <c r="N123" s="43"/>
      <c r="O123" s="43"/>
      <c r="P123" s="43"/>
      <c r="Q123" s="43"/>
      <c r="R123" s="43"/>
      <c r="S123" s="43"/>
      <c r="T123" s="43"/>
      <c r="U123" s="43"/>
    </row>
    <row r="124" spans="1:21" x14ac:dyDescent="0.2">
      <c r="A124" s="68">
        <v>33</v>
      </c>
      <c r="B124" s="68"/>
      <c r="C124" s="68">
        <f t="shared" si="12"/>
        <v>950.4084158415842</v>
      </c>
      <c r="D124" s="68"/>
      <c r="E124" s="68"/>
      <c r="F124" s="68">
        <f t="shared" si="13"/>
        <v>950.4084158415842</v>
      </c>
      <c r="G124" s="68"/>
      <c r="H124" s="68"/>
      <c r="I124" s="68">
        <f t="shared" si="14"/>
        <v>640.25742574257424</v>
      </c>
      <c r="J124" s="68"/>
      <c r="K124" s="68"/>
      <c r="L124" s="68">
        <f t="shared" si="15"/>
        <v>636.20049504950498</v>
      </c>
      <c r="M124" s="68"/>
      <c r="N124" s="43"/>
      <c r="O124" s="43"/>
      <c r="P124" s="43"/>
      <c r="Q124" s="43"/>
      <c r="R124" s="43"/>
      <c r="S124" s="43"/>
      <c r="T124" s="43"/>
      <c r="U124" s="43"/>
    </row>
    <row r="125" spans="1:21" x14ac:dyDescent="0.2">
      <c r="A125" s="68">
        <v>34</v>
      </c>
      <c r="B125" s="68"/>
      <c r="C125" s="68">
        <f t="shared" si="12"/>
        <v>953.14216478190633</v>
      </c>
      <c r="D125" s="68"/>
      <c r="E125" s="68"/>
      <c r="F125" s="68">
        <f t="shared" si="13"/>
        <v>953.14216478190633</v>
      </c>
      <c r="G125" s="68"/>
      <c r="H125" s="68"/>
      <c r="I125" s="68">
        <f t="shared" si="14"/>
        <v>642.23586429725356</v>
      </c>
      <c r="J125" s="68"/>
      <c r="K125" s="68"/>
      <c r="L125" s="68">
        <f t="shared" si="15"/>
        <v>638.16639741518577</v>
      </c>
      <c r="M125" s="68"/>
      <c r="N125" s="43"/>
      <c r="O125" s="43"/>
      <c r="P125" s="43"/>
      <c r="Q125" s="43"/>
      <c r="R125" s="43"/>
      <c r="S125" s="43"/>
      <c r="T125" s="43"/>
      <c r="U125" s="43"/>
    </row>
    <row r="126" spans="1:21" x14ac:dyDescent="0.2">
      <c r="A126" s="68">
        <v>35</v>
      </c>
      <c r="B126" s="68"/>
      <c r="C126" s="68">
        <f t="shared" si="12"/>
        <v>955.7634493670887</v>
      </c>
      <c r="D126" s="68"/>
      <c r="E126" s="68"/>
      <c r="F126" s="68">
        <f t="shared" si="13"/>
        <v>955.7634493670887</v>
      </c>
      <c r="G126" s="68"/>
      <c r="H126" s="68"/>
      <c r="I126" s="68">
        <f t="shared" si="14"/>
        <v>644.13291139240505</v>
      </c>
      <c r="J126" s="68"/>
      <c r="K126" s="68"/>
      <c r="L126" s="68">
        <f t="shared" si="15"/>
        <v>640.05142405063293</v>
      </c>
      <c r="M126" s="68"/>
      <c r="N126" s="43"/>
      <c r="O126" s="43"/>
      <c r="P126" s="43"/>
      <c r="Q126" s="43"/>
      <c r="R126" s="43"/>
      <c r="S126" s="43"/>
      <c r="T126" s="43"/>
      <c r="U126" s="43"/>
    </row>
    <row r="127" spans="1:21" x14ac:dyDescent="0.2">
      <c r="A127" s="68">
        <v>36</v>
      </c>
      <c r="B127" s="68"/>
      <c r="C127" s="68">
        <f t="shared" si="12"/>
        <v>958.27906976744191</v>
      </c>
      <c r="D127" s="68"/>
      <c r="E127" s="68"/>
      <c r="F127" s="68">
        <f t="shared" si="13"/>
        <v>958.27906976744191</v>
      </c>
      <c r="G127" s="68"/>
      <c r="H127" s="68"/>
      <c r="I127" s="68">
        <f t="shared" si="14"/>
        <v>645.95348837209303</v>
      </c>
      <c r="J127" s="68"/>
      <c r="K127" s="68"/>
      <c r="L127" s="68">
        <f t="shared" si="15"/>
        <v>641.8604651162791</v>
      </c>
      <c r="M127" s="68"/>
      <c r="N127" s="43"/>
      <c r="O127" s="43"/>
      <c r="P127" s="43"/>
      <c r="Q127" s="43"/>
      <c r="R127" s="43"/>
      <c r="S127" s="43"/>
      <c r="T127" s="43"/>
      <c r="U127" s="43"/>
    </row>
    <row r="128" spans="1:21" x14ac:dyDescent="0.2">
      <c r="A128" s="68">
        <v>37</v>
      </c>
      <c r="B128" s="68"/>
      <c r="C128" s="68">
        <f t="shared" si="12"/>
        <v>960.69528875379945</v>
      </c>
      <c r="D128" s="68"/>
      <c r="E128" s="68"/>
      <c r="F128" s="68">
        <f t="shared" si="13"/>
        <v>960.69528875379945</v>
      </c>
      <c r="G128" s="68"/>
      <c r="H128" s="68"/>
      <c r="I128" s="68">
        <f t="shared" si="14"/>
        <v>647.70212765957444</v>
      </c>
      <c r="J128" s="68"/>
      <c r="K128" s="68"/>
      <c r="L128" s="68">
        <f t="shared" si="15"/>
        <v>643.59802431610944</v>
      </c>
      <c r="M128" s="68"/>
      <c r="N128" s="43"/>
      <c r="O128" s="43"/>
      <c r="P128" s="43"/>
      <c r="Q128" s="43"/>
      <c r="R128" s="43"/>
      <c r="S128" s="43"/>
      <c r="T128" s="43"/>
      <c r="U128" s="43"/>
    </row>
    <row r="129" spans="1:21" x14ac:dyDescent="0.2">
      <c r="A129" s="68">
        <v>38</v>
      </c>
      <c r="B129" s="68"/>
      <c r="C129" s="68">
        <f t="shared" si="12"/>
        <v>963.01788375558863</v>
      </c>
      <c r="D129" s="68"/>
      <c r="E129" s="68"/>
      <c r="F129" s="68">
        <f t="shared" si="13"/>
        <v>963.01788375558863</v>
      </c>
      <c r="G129" s="68"/>
      <c r="H129" s="68"/>
      <c r="I129" s="68">
        <f t="shared" si="14"/>
        <v>649.38301043219064</v>
      </c>
      <c r="J129" s="68"/>
      <c r="K129" s="68"/>
      <c r="L129" s="68">
        <f t="shared" si="15"/>
        <v>645.26825633382998</v>
      </c>
      <c r="M129" s="68"/>
      <c r="N129" s="43"/>
      <c r="O129" s="43"/>
      <c r="P129" s="43"/>
      <c r="Q129" s="43"/>
      <c r="R129" s="43"/>
      <c r="S129" s="43"/>
      <c r="T129" s="43"/>
      <c r="U129" s="43"/>
    </row>
    <row r="130" spans="1:21" x14ac:dyDescent="0.2">
      <c r="A130" s="68">
        <v>39</v>
      </c>
      <c r="B130" s="68"/>
      <c r="C130" s="68">
        <f t="shared" si="12"/>
        <v>965.25219298245634</v>
      </c>
      <c r="D130" s="68"/>
      <c r="E130" s="68"/>
      <c r="F130" s="68">
        <f t="shared" si="13"/>
        <v>965.25219298245634</v>
      </c>
      <c r="G130" s="68"/>
      <c r="H130" s="68"/>
      <c r="I130" s="68">
        <f t="shared" si="14"/>
        <v>651</v>
      </c>
      <c r="J130" s="68"/>
      <c r="K130" s="68"/>
      <c r="L130" s="68">
        <f t="shared" si="15"/>
        <v>646.875</v>
      </c>
      <c r="M130" s="68"/>
      <c r="N130" s="43"/>
      <c r="O130" s="43"/>
      <c r="P130" s="43"/>
      <c r="Q130" s="43"/>
      <c r="R130" s="43"/>
      <c r="S130" s="43"/>
      <c r="T130" s="43"/>
      <c r="U130" s="43"/>
    </row>
    <row r="131" spans="1:21" x14ac:dyDescent="0.2">
      <c r="A131" s="68">
        <v>40</v>
      </c>
      <c r="B131" s="68"/>
      <c r="C131" s="68">
        <f t="shared" si="12"/>
        <v>967.403156384505</v>
      </c>
      <c r="D131" s="68"/>
      <c r="E131" s="68"/>
      <c r="F131" s="68">
        <f t="shared" si="13"/>
        <v>967.403156384505</v>
      </c>
      <c r="G131" s="68"/>
      <c r="H131" s="68"/>
      <c r="I131" s="68">
        <f t="shared" si="14"/>
        <v>652.55667144906738</v>
      </c>
      <c r="J131" s="68"/>
      <c r="K131" s="68"/>
      <c r="L131" s="68">
        <f t="shared" si="15"/>
        <v>648.4218077474892</v>
      </c>
      <c r="M131" s="68"/>
      <c r="N131" s="43"/>
      <c r="O131" s="43"/>
      <c r="P131" s="43"/>
      <c r="Q131" s="43"/>
      <c r="R131" s="43"/>
      <c r="S131" s="43"/>
      <c r="T131" s="43"/>
      <c r="U131" s="43"/>
    </row>
    <row r="132" spans="1:21" x14ac:dyDescent="0.2">
      <c r="A132" s="68">
        <v>41</v>
      </c>
      <c r="B132" s="68"/>
      <c r="C132" s="68">
        <f t="shared" si="12"/>
        <v>969.47535211267621</v>
      </c>
      <c r="D132" s="68"/>
      <c r="E132" s="68"/>
      <c r="F132" s="68">
        <f t="shared" si="13"/>
        <v>969.47535211267621</v>
      </c>
      <c r="G132" s="68"/>
      <c r="H132" s="68"/>
      <c r="I132" s="68">
        <f t="shared" si="14"/>
        <v>654.05633802816897</v>
      </c>
      <c r="J132" s="68"/>
      <c r="K132" s="68"/>
      <c r="L132" s="68">
        <f t="shared" si="15"/>
        <v>649.91197183098586</v>
      </c>
      <c r="M132" s="68"/>
      <c r="N132" s="43"/>
      <c r="O132" s="43"/>
      <c r="P132" s="43"/>
      <c r="Q132" s="43"/>
      <c r="R132" s="43"/>
      <c r="S132" s="43"/>
      <c r="T132" s="43"/>
      <c r="U132" s="43"/>
    </row>
    <row r="133" spans="1:21" ht="15" x14ac:dyDescent="0.2">
      <c r="A133" s="79" t="s">
        <v>97</v>
      </c>
      <c r="B133" s="62"/>
      <c r="C133" s="114"/>
      <c r="D133" s="64"/>
      <c r="E133" s="64"/>
      <c r="F133" s="64"/>
      <c r="G133" s="64"/>
      <c r="H133" s="64"/>
      <c r="I133" s="64"/>
      <c r="J133" s="64"/>
      <c r="K133" s="64"/>
      <c r="L133" s="64"/>
      <c r="M133" s="65"/>
      <c r="N133" s="43"/>
      <c r="O133" s="43"/>
      <c r="P133" s="43"/>
      <c r="Q133" s="43"/>
      <c r="R133" s="43"/>
      <c r="S133" s="43"/>
      <c r="T133" s="43"/>
      <c r="U133" s="43"/>
    </row>
    <row r="134" spans="1:21" x14ac:dyDescent="0.2">
      <c r="A134" s="68">
        <v>1</v>
      </c>
      <c r="B134" s="68"/>
      <c r="C134" s="68">
        <f>$C$5/C92</f>
        <v>0.44183425283265115</v>
      </c>
      <c r="D134" s="68"/>
      <c r="E134" s="68"/>
      <c r="F134" s="68">
        <f>$F$5/F92</f>
        <v>0.30958454450178957</v>
      </c>
      <c r="G134" s="68"/>
      <c r="H134" s="68"/>
      <c r="I134" s="68">
        <f>$I$5/I92</f>
        <v>0.46082949308755766</v>
      </c>
      <c r="J134" s="68"/>
      <c r="K134" s="68"/>
      <c r="L134" s="68">
        <f>$L$5/L92</f>
        <v>0.43130434782608701</v>
      </c>
      <c r="M134" s="68"/>
      <c r="N134" s="43"/>
      <c r="O134" s="43"/>
      <c r="P134" s="43"/>
      <c r="Q134" s="43"/>
      <c r="R134" s="43"/>
      <c r="S134" s="43"/>
      <c r="T134" s="43"/>
      <c r="U134" s="43"/>
    </row>
    <row r="135" spans="1:21" x14ac:dyDescent="0.2">
      <c r="A135" s="108">
        <v>2</v>
      </c>
      <c r="B135" s="108"/>
      <c r="C135" s="108">
        <f t="shared" ref="C135:C174" si="16">$C$5/C93</f>
        <v>0.4248585157501335</v>
      </c>
      <c r="D135" s="108"/>
      <c r="E135" s="108"/>
      <c r="F135" s="108">
        <f t="shared" ref="F135:F174" si="17">$F$5/F93</f>
        <v>0.29768998042356293</v>
      </c>
      <c r="G135" s="108"/>
      <c r="H135" s="108"/>
      <c r="I135" s="108">
        <f t="shared" ref="I135:I174" si="18">$I$5/I93</f>
        <v>0.44126597687157637</v>
      </c>
      <c r="J135" s="108"/>
      <c r="K135" s="108"/>
      <c r="L135" s="108">
        <f t="shared" ref="L135:L174" si="19">$L$5/L93</f>
        <v>0.41299425758818697</v>
      </c>
      <c r="M135" s="108"/>
      <c r="N135" s="43"/>
      <c r="O135" s="43"/>
      <c r="P135" s="43"/>
      <c r="Q135" s="43"/>
      <c r="R135" s="43"/>
      <c r="S135" s="43"/>
      <c r="T135" s="43"/>
      <c r="U135" s="43"/>
    </row>
    <row r="136" spans="1:21" x14ac:dyDescent="0.2">
      <c r="A136" s="68">
        <v>3</v>
      </c>
      <c r="B136" s="68"/>
      <c r="C136" s="68">
        <f t="shared" si="16"/>
        <v>0.41096927631898267</v>
      </c>
      <c r="D136" s="68"/>
      <c r="E136" s="68"/>
      <c r="F136" s="68">
        <f t="shared" si="17"/>
        <v>0.28795806435955928</v>
      </c>
      <c r="G136" s="68"/>
      <c r="H136" s="68"/>
      <c r="I136" s="68">
        <f t="shared" si="18"/>
        <v>0.42538107054236091</v>
      </c>
      <c r="J136" s="68"/>
      <c r="K136" s="68"/>
      <c r="L136" s="68">
        <f t="shared" si="19"/>
        <v>0.39812709030100341</v>
      </c>
      <c r="M136" s="68"/>
      <c r="N136" s="43"/>
      <c r="O136" s="43"/>
      <c r="P136" s="43"/>
      <c r="Q136" s="43"/>
      <c r="R136" s="43"/>
      <c r="S136" s="43"/>
      <c r="T136" s="43"/>
      <c r="U136" s="43"/>
    </row>
    <row r="137" spans="1:21" x14ac:dyDescent="0.2">
      <c r="A137" s="68">
        <v>4</v>
      </c>
      <c r="B137" s="68"/>
      <c r="C137" s="68">
        <f t="shared" si="16"/>
        <v>0.39939491012635697</v>
      </c>
      <c r="D137" s="68"/>
      <c r="E137" s="68"/>
      <c r="F137" s="68">
        <f t="shared" si="17"/>
        <v>0.27984813430622291</v>
      </c>
      <c r="G137" s="68"/>
      <c r="H137" s="68"/>
      <c r="I137" s="68">
        <f t="shared" si="18"/>
        <v>0.4122263824884792</v>
      </c>
      <c r="J137" s="68"/>
      <c r="K137" s="68"/>
      <c r="L137" s="68">
        <f t="shared" si="19"/>
        <v>0.38581521739130431</v>
      </c>
      <c r="M137" s="68"/>
      <c r="N137" s="43"/>
      <c r="O137" s="43"/>
      <c r="P137" s="43"/>
      <c r="Q137" s="43"/>
      <c r="R137" s="43"/>
      <c r="S137" s="43"/>
      <c r="T137" s="43"/>
      <c r="U137" s="43"/>
    </row>
    <row r="138" spans="1:21" x14ac:dyDescent="0.2">
      <c r="A138" s="68">
        <v>5</v>
      </c>
      <c r="B138" s="68"/>
      <c r="C138" s="68">
        <f t="shared" si="16"/>
        <v>0.38960121565567374</v>
      </c>
      <c r="D138" s="68"/>
      <c r="E138" s="68"/>
      <c r="F138" s="68">
        <f t="shared" si="17"/>
        <v>0.27298588579955374</v>
      </c>
      <c r="G138" s="68"/>
      <c r="H138" s="68"/>
      <c r="I138" s="68">
        <f t="shared" si="18"/>
        <v>0.401153731392766</v>
      </c>
      <c r="J138" s="68"/>
      <c r="K138" s="68"/>
      <c r="L138" s="68">
        <f t="shared" si="19"/>
        <v>0.3754519862370973</v>
      </c>
      <c r="M138" s="68"/>
      <c r="N138" s="43"/>
      <c r="O138" s="43"/>
      <c r="P138" s="43"/>
      <c r="Q138" s="43"/>
      <c r="R138" s="43"/>
      <c r="S138" s="43"/>
      <c r="T138" s="43"/>
      <c r="U138" s="43"/>
    </row>
    <row r="139" spans="1:21" x14ac:dyDescent="0.2">
      <c r="A139" s="68">
        <v>6</v>
      </c>
      <c r="B139" s="68"/>
      <c r="C139" s="68">
        <f t="shared" si="16"/>
        <v>0.38120662039508807</v>
      </c>
      <c r="D139" s="68"/>
      <c r="E139" s="68"/>
      <c r="F139" s="68">
        <f t="shared" si="17"/>
        <v>0.26710395850812296</v>
      </c>
      <c r="G139" s="68"/>
      <c r="H139" s="68"/>
      <c r="I139" s="68">
        <f t="shared" si="18"/>
        <v>0.39170506912442393</v>
      </c>
      <c r="J139" s="68"/>
      <c r="K139" s="68"/>
      <c r="L139" s="68">
        <f t="shared" si="19"/>
        <v>0.36660869565217391</v>
      </c>
      <c r="M139" s="68"/>
      <c r="N139" s="43"/>
      <c r="O139" s="43"/>
      <c r="P139" s="43"/>
      <c r="Q139" s="43"/>
      <c r="R139" s="43"/>
      <c r="S139" s="43"/>
      <c r="T139" s="43"/>
      <c r="U139" s="43"/>
    </row>
    <row r="140" spans="1:21" x14ac:dyDescent="0.2">
      <c r="A140" s="68">
        <v>7</v>
      </c>
      <c r="B140" s="68"/>
      <c r="C140" s="68">
        <f t="shared" si="16"/>
        <v>0.37393130450258055</v>
      </c>
      <c r="D140" s="68"/>
      <c r="E140" s="68"/>
      <c r="F140" s="68">
        <f t="shared" si="17"/>
        <v>0.262006288188883</v>
      </c>
      <c r="G140" s="68"/>
      <c r="H140" s="68"/>
      <c r="I140" s="68">
        <f t="shared" si="18"/>
        <v>0.38354752840827777</v>
      </c>
      <c r="J140" s="68"/>
      <c r="K140" s="68"/>
      <c r="L140" s="68">
        <f t="shared" si="19"/>
        <v>0.35897380502295445</v>
      </c>
      <c r="M140" s="68"/>
      <c r="N140" s="43"/>
      <c r="O140" s="43"/>
      <c r="P140" s="43"/>
      <c r="Q140" s="43"/>
      <c r="R140" s="43"/>
      <c r="S140" s="43"/>
      <c r="T140" s="43"/>
      <c r="U140" s="43"/>
    </row>
    <row r="141" spans="1:21" x14ac:dyDescent="0.2">
      <c r="A141" s="90">
        <v>8</v>
      </c>
      <c r="B141" s="90"/>
      <c r="C141" s="90">
        <f t="shared" si="16"/>
        <v>0.36756540309663643</v>
      </c>
      <c r="D141" s="90"/>
      <c r="E141" s="90"/>
      <c r="F141" s="68">
        <f t="shared" si="17"/>
        <v>0.25754582665954801</v>
      </c>
      <c r="G141" s="90"/>
      <c r="H141" s="90"/>
      <c r="I141" s="90">
        <f t="shared" si="18"/>
        <v>0.37643339406280146</v>
      </c>
      <c r="J141" s="90"/>
      <c r="K141" s="90"/>
      <c r="L141" s="90">
        <f t="shared" si="19"/>
        <v>0.35231547017189085</v>
      </c>
      <c r="M141" s="90"/>
      <c r="N141" s="43"/>
      <c r="O141" s="43"/>
      <c r="P141" s="43"/>
      <c r="Q141" s="43"/>
      <c r="R141" s="43"/>
      <c r="S141" s="43"/>
      <c r="T141" s="43"/>
      <c r="U141" s="43"/>
    </row>
    <row r="142" spans="1:21" x14ac:dyDescent="0.2">
      <c r="A142" s="68">
        <v>9</v>
      </c>
      <c r="B142" s="68"/>
      <c r="C142" s="68">
        <f t="shared" si="16"/>
        <v>0.36194843126786219</v>
      </c>
      <c r="D142" s="68"/>
      <c r="E142" s="68"/>
      <c r="F142" s="68">
        <f t="shared" si="17"/>
        <v>0.25361012531013472</v>
      </c>
      <c r="G142" s="68"/>
      <c r="H142" s="68"/>
      <c r="I142" s="68">
        <f t="shared" si="18"/>
        <v>0.37017451084082498</v>
      </c>
      <c r="J142" s="68"/>
      <c r="K142" s="68"/>
      <c r="L142" s="68">
        <f t="shared" si="19"/>
        <v>0.34645759087669281</v>
      </c>
      <c r="M142" s="68"/>
      <c r="N142" s="43"/>
      <c r="O142" s="43"/>
      <c r="P142" s="43"/>
      <c r="Q142" s="43"/>
      <c r="R142" s="43"/>
      <c r="S142" s="43"/>
      <c r="T142" s="43"/>
      <c r="U142" s="43"/>
    </row>
    <row r="143" spans="1:21" x14ac:dyDescent="0.2">
      <c r="A143" s="90">
        <v>10</v>
      </c>
      <c r="B143" s="90"/>
      <c r="C143" s="90">
        <f t="shared" si="16"/>
        <v>0.35695556742006285</v>
      </c>
      <c r="D143" s="90"/>
      <c r="E143" s="90"/>
      <c r="F143" s="90">
        <f t="shared" si="17"/>
        <v>0.2501117241106563</v>
      </c>
      <c r="G143" s="90"/>
      <c r="H143" s="90"/>
      <c r="I143" s="90">
        <f t="shared" si="18"/>
        <v>0.36462539788113457</v>
      </c>
      <c r="J143" s="90"/>
      <c r="K143" s="90"/>
      <c r="L143" s="90">
        <f t="shared" si="19"/>
        <v>0.34126400717167193</v>
      </c>
      <c r="M143" s="90"/>
      <c r="N143" s="43"/>
      <c r="O143" s="43"/>
      <c r="P143" s="43"/>
      <c r="Q143" s="43"/>
      <c r="R143" s="43"/>
      <c r="S143" s="43"/>
      <c r="T143" s="43"/>
      <c r="U143" s="43"/>
    </row>
    <row r="144" spans="1:21" x14ac:dyDescent="0.2">
      <c r="A144" s="68">
        <v>11</v>
      </c>
      <c r="B144" s="68"/>
      <c r="C144" s="68">
        <f t="shared" si="16"/>
        <v>0.35248826818782142</v>
      </c>
      <c r="D144" s="68"/>
      <c r="E144" s="68"/>
      <c r="F144" s="68">
        <f t="shared" si="17"/>
        <v>0.24698157566901771</v>
      </c>
      <c r="G144" s="68"/>
      <c r="H144" s="68"/>
      <c r="I144" s="68">
        <f t="shared" si="18"/>
        <v>0.35967179948297184</v>
      </c>
      <c r="J144" s="68"/>
      <c r="K144" s="68"/>
      <c r="L144" s="68">
        <f t="shared" si="19"/>
        <v>0.33662778366914109</v>
      </c>
      <c r="M144" s="68"/>
      <c r="N144" s="43"/>
      <c r="O144" s="43"/>
      <c r="P144" s="43"/>
      <c r="Q144" s="43"/>
      <c r="R144" s="43"/>
      <c r="S144" s="43"/>
      <c r="T144" s="43"/>
      <c r="U144" s="43"/>
    </row>
    <row r="145" spans="1:21" x14ac:dyDescent="0.2">
      <c r="A145" s="68">
        <v>12</v>
      </c>
      <c r="B145" s="68"/>
      <c r="C145" s="68">
        <f t="shared" si="16"/>
        <v>0.34846769887880402</v>
      </c>
      <c r="D145" s="68"/>
      <c r="E145" s="68"/>
      <c r="F145" s="68">
        <f t="shared" si="17"/>
        <v>0.24416444207154298</v>
      </c>
      <c r="G145" s="68"/>
      <c r="H145" s="68"/>
      <c r="I145" s="68">
        <f t="shared" si="18"/>
        <v>0.35522273425499235</v>
      </c>
      <c r="J145" s="68"/>
      <c r="K145" s="68"/>
      <c r="L145" s="68">
        <f t="shared" si="19"/>
        <v>0.33246376811594208</v>
      </c>
      <c r="M145" s="68"/>
      <c r="N145" s="43"/>
      <c r="O145" s="43"/>
      <c r="P145" s="43"/>
      <c r="Q145" s="43"/>
      <c r="R145" s="43"/>
      <c r="S145" s="43"/>
      <c r="T145" s="43"/>
      <c r="U145" s="43"/>
    </row>
    <row r="146" spans="1:21" x14ac:dyDescent="0.2">
      <c r="A146" s="68">
        <v>13</v>
      </c>
      <c r="B146" s="68"/>
      <c r="C146" s="68">
        <f t="shared" si="16"/>
        <v>0.34483004093255032</v>
      </c>
      <c r="D146" s="68"/>
      <c r="E146" s="68"/>
      <c r="F146" s="68">
        <f t="shared" si="17"/>
        <v>0.24161560691192299</v>
      </c>
      <c r="G146" s="68"/>
      <c r="H146" s="68"/>
      <c r="I146" s="68">
        <f t="shared" si="18"/>
        <v>0.35120485596540735</v>
      </c>
      <c r="J146" s="68"/>
      <c r="K146" s="68"/>
      <c r="L146" s="68">
        <f t="shared" si="19"/>
        <v>0.32870331354146715</v>
      </c>
      <c r="M146" s="68"/>
      <c r="N146" s="43"/>
      <c r="O146" s="43"/>
      <c r="P146" s="43"/>
      <c r="Q146" s="43"/>
      <c r="R146" s="43"/>
      <c r="S146" s="43"/>
      <c r="T146" s="43"/>
      <c r="U146" s="43"/>
    </row>
    <row r="147" spans="1:21" x14ac:dyDescent="0.2">
      <c r="A147" s="68">
        <v>14</v>
      </c>
      <c r="B147" s="68"/>
      <c r="C147" s="68">
        <f t="shared" si="16"/>
        <v>0.34152307916322866</v>
      </c>
      <c r="D147" s="68"/>
      <c r="E147" s="68"/>
      <c r="F147" s="68">
        <f t="shared" si="17"/>
        <v>0.23929848403954115</v>
      </c>
      <c r="G147" s="68"/>
      <c r="H147" s="68"/>
      <c r="I147" s="68">
        <f t="shared" si="18"/>
        <v>0.34755837818998564</v>
      </c>
      <c r="J147" s="68"/>
      <c r="K147" s="68"/>
      <c r="L147" s="68">
        <f t="shared" si="19"/>
        <v>0.32529046401169165</v>
      </c>
      <c r="M147" s="68"/>
      <c r="N147" s="43"/>
      <c r="O147" s="43"/>
      <c r="P147" s="43"/>
      <c r="Q147" s="43"/>
      <c r="R147" s="43"/>
      <c r="S147" s="43"/>
      <c r="T147" s="43"/>
      <c r="U147" s="43"/>
    </row>
    <row r="148" spans="1:21" x14ac:dyDescent="0.2">
      <c r="A148" s="68">
        <v>15</v>
      </c>
      <c r="B148" s="68"/>
      <c r="C148" s="68">
        <f t="shared" si="16"/>
        <v>0.33850367928689151</v>
      </c>
      <c r="D148" s="68"/>
      <c r="E148" s="68"/>
      <c r="F148" s="68">
        <f t="shared" si="17"/>
        <v>0.23718285011258383</v>
      </c>
      <c r="G148" s="68"/>
      <c r="H148" s="68"/>
      <c r="I148" s="68">
        <f t="shared" si="18"/>
        <v>0.34423407917383819</v>
      </c>
      <c r="J148" s="68"/>
      <c r="K148" s="68"/>
      <c r="L148" s="68">
        <f t="shared" si="19"/>
        <v>0.32217915138816139</v>
      </c>
      <c r="M148" s="68"/>
      <c r="N148" s="43"/>
      <c r="O148" s="43"/>
      <c r="P148" s="43"/>
      <c r="Q148" s="43"/>
      <c r="R148" s="43"/>
      <c r="S148" s="43"/>
      <c r="T148" s="43"/>
      <c r="U148" s="43"/>
    </row>
    <row r="149" spans="1:21" x14ac:dyDescent="0.2">
      <c r="A149" s="68">
        <v>16</v>
      </c>
      <c r="B149" s="68"/>
      <c r="C149" s="68">
        <f t="shared" si="16"/>
        <v>0.33573589606691578</v>
      </c>
      <c r="D149" s="68"/>
      <c r="E149" s="68"/>
      <c r="F149" s="68">
        <f t="shared" si="17"/>
        <v>0.23524351901287299</v>
      </c>
      <c r="G149" s="68"/>
      <c r="H149" s="68"/>
      <c r="I149" s="68">
        <f t="shared" si="18"/>
        <v>0.34119106699751867</v>
      </c>
      <c r="J149" s="68"/>
      <c r="K149" s="68"/>
      <c r="L149" s="68">
        <f t="shared" si="19"/>
        <v>0.31933110367892975</v>
      </c>
      <c r="M149" s="68"/>
      <c r="N149" s="43"/>
      <c r="O149" s="43"/>
      <c r="P149" s="43"/>
      <c r="Q149" s="43"/>
      <c r="R149" s="43"/>
      <c r="S149" s="43"/>
      <c r="T149" s="43"/>
      <c r="U149" s="43"/>
    </row>
    <row r="150" spans="1:21" x14ac:dyDescent="0.2">
      <c r="A150" s="68">
        <v>17</v>
      </c>
      <c r="B150" s="68"/>
      <c r="C150" s="68">
        <f t="shared" si="16"/>
        <v>0.33318953550453817</v>
      </c>
      <c r="D150" s="68"/>
      <c r="E150" s="68"/>
      <c r="F150" s="68">
        <f t="shared" si="17"/>
        <v>0.23345933440113897</v>
      </c>
      <c r="G150" s="68"/>
      <c r="H150" s="68"/>
      <c r="I150" s="68">
        <f t="shared" si="18"/>
        <v>0.33839508902001464</v>
      </c>
      <c r="J150" s="68"/>
      <c r="K150" s="68"/>
      <c r="L150" s="68">
        <f t="shared" si="19"/>
        <v>0.31671426279480192</v>
      </c>
      <c r="M150" s="68"/>
      <c r="N150" s="43"/>
      <c r="O150" s="43"/>
      <c r="P150" s="43"/>
      <c r="Q150" s="43"/>
      <c r="R150" s="43"/>
      <c r="S150" s="43"/>
      <c r="T150" s="43"/>
      <c r="U150" s="43"/>
    </row>
    <row r="151" spans="1:21" x14ac:dyDescent="0.2">
      <c r="A151" s="68">
        <v>18</v>
      </c>
      <c r="B151" s="68"/>
      <c r="C151" s="68">
        <f t="shared" si="16"/>
        <v>0.33083904883157417</v>
      </c>
      <c r="D151" s="68"/>
      <c r="E151" s="68"/>
      <c r="F151" s="68">
        <f t="shared" si="17"/>
        <v>0.23181239475953835</v>
      </c>
      <c r="G151" s="68"/>
      <c r="H151" s="68"/>
      <c r="I151" s="68">
        <f t="shared" si="18"/>
        <v>0.33581723698401805</v>
      </c>
      <c r="J151" s="68"/>
      <c r="K151" s="68"/>
      <c r="L151" s="68">
        <f t="shared" si="19"/>
        <v>0.31430157261794639</v>
      </c>
      <c r="M151" s="68"/>
      <c r="N151" s="43"/>
      <c r="O151" s="43"/>
      <c r="P151" s="43"/>
      <c r="Q151" s="43"/>
      <c r="R151" s="43"/>
      <c r="S151" s="43"/>
      <c r="T151" s="43"/>
      <c r="U151" s="43"/>
    </row>
    <row r="152" spans="1:21" x14ac:dyDescent="0.2">
      <c r="A152" s="68">
        <v>19</v>
      </c>
      <c r="B152" s="68"/>
      <c r="C152" s="68">
        <f t="shared" si="16"/>
        <v>0.32866267228253343</v>
      </c>
      <c r="D152" s="68"/>
      <c r="E152" s="68"/>
      <c r="F152" s="68">
        <f t="shared" si="17"/>
        <v>0.2302874506469452</v>
      </c>
      <c r="G152" s="68"/>
      <c r="H152" s="68"/>
      <c r="I152" s="68">
        <f t="shared" si="18"/>
        <v>0.3334329438039666</v>
      </c>
      <c r="J152" s="68"/>
      <c r="K152" s="68"/>
      <c r="L152" s="68">
        <f t="shared" si="19"/>
        <v>0.3120700400652916</v>
      </c>
      <c r="M152" s="68"/>
      <c r="N152" s="43"/>
      <c r="O152" s="43"/>
      <c r="P152" s="43"/>
      <c r="Q152" s="43"/>
      <c r="R152" s="43"/>
      <c r="S152" s="43"/>
      <c r="T152" s="43"/>
      <c r="U152" s="43"/>
    </row>
    <row r="153" spans="1:21" x14ac:dyDescent="0.2">
      <c r="A153" s="68">
        <v>20</v>
      </c>
      <c r="B153" s="68"/>
      <c r="C153" s="68">
        <f t="shared" si="16"/>
        <v>0.32664175120128136</v>
      </c>
      <c r="D153" s="68"/>
      <c r="E153" s="68"/>
      <c r="F153" s="68">
        <f t="shared" si="17"/>
        <v>0.22887143111382299</v>
      </c>
      <c r="G153" s="68"/>
      <c r="H153" s="68"/>
      <c r="I153" s="68">
        <f t="shared" si="18"/>
        <v>0.331221198156682</v>
      </c>
      <c r="J153" s="68"/>
      <c r="K153" s="68"/>
      <c r="L153" s="68">
        <f t="shared" si="19"/>
        <v>0.31</v>
      </c>
      <c r="M153" s="68"/>
      <c r="N153" s="43"/>
      <c r="O153" s="43"/>
      <c r="P153" s="43"/>
      <c r="Q153" s="43"/>
      <c r="R153" s="43"/>
      <c r="S153" s="43"/>
      <c r="T153" s="43"/>
      <c r="U153" s="43"/>
    </row>
    <row r="154" spans="1:21" x14ac:dyDescent="0.2">
      <c r="A154" s="68">
        <v>21</v>
      </c>
      <c r="B154" s="68"/>
      <c r="C154" s="68">
        <f t="shared" si="16"/>
        <v>0.32476020398770183</v>
      </c>
      <c r="D154" s="68"/>
      <c r="E154" s="68"/>
      <c r="F154" s="68">
        <f t="shared" si="17"/>
        <v>0.22755306810022646</v>
      </c>
      <c r="G154" s="68"/>
      <c r="H154" s="68"/>
      <c r="I154" s="68">
        <f t="shared" si="18"/>
        <v>0.32916392363396979</v>
      </c>
      <c r="J154" s="68"/>
      <c r="K154" s="68"/>
      <c r="L154" s="68">
        <f t="shared" si="19"/>
        <v>0.30807453416149067</v>
      </c>
      <c r="M154" s="68"/>
      <c r="N154" s="43"/>
      <c r="O154" s="43"/>
      <c r="P154" s="43"/>
      <c r="Q154" s="43"/>
      <c r="R154" s="43"/>
      <c r="S154" s="43"/>
      <c r="T154" s="43"/>
      <c r="U154" s="43"/>
    </row>
    <row r="155" spans="1:21" x14ac:dyDescent="0.2">
      <c r="A155" s="68">
        <v>22</v>
      </c>
      <c r="B155" s="68"/>
      <c r="C155" s="68">
        <f t="shared" si="16"/>
        <v>0.3230040932550276</v>
      </c>
      <c r="D155" s="68"/>
      <c r="E155" s="68"/>
      <c r="F155" s="68">
        <f t="shared" si="17"/>
        <v>0.22632259595420304</v>
      </c>
      <c r="G155" s="68"/>
      <c r="H155" s="68"/>
      <c r="I155" s="68">
        <f t="shared" si="18"/>
        <v>0.32724548358825029</v>
      </c>
      <c r="J155" s="68"/>
      <c r="K155" s="68"/>
      <c r="L155" s="68">
        <f t="shared" si="19"/>
        <v>0.30627900773539612</v>
      </c>
      <c r="M155" s="68"/>
      <c r="N155" s="43"/>
      <c r="O155" s="43"/>
      <c r="P155" s="43"/>
      <c r="Q155" s="43"/>
      <c r="R155" s="43"/>
      <c r="S155" s="43"/>
      <c r="T155" s="43"/>
      <c r="U155" s="43"/>
    </row>
    <row r="156" spans="1:21" x14ac:dyDescent="0.2">
      <c r="A156" s="68">
        <v>23</v>
      </c>
      <c r="B156" s="68"/>
      <c r="C156" s="68">
        <f t="shared" si="16"/>
        <v>0.32136127998897751</v>
      </c>
      <c r="D156" s="68"/>
      <c r="E156" s="68"/>
      <c r="F156" s="68">
        <f t="shared" si="17"/>
        <v>0.22517150910792302</v>
      </c>
      <c r="G156" s="68"/>
      <c r="H156" s="68"/>
      <c r="I156" s="68">
        <f t="shared" si="18"/>
        <v>0.32545228295204365</v>
      </c>
      <c r="J156" s="68"/>
      <c r="K156" s="68"/>
      <c r="L156" s="68">
        <f t="shared" si="19"/>
        <v>0.30460069668429879</v>
      </c>
      <c r="M156" s="68"/>
      <c r="N156" s="43"/>
      <c r="O156" s="43"/>
      <c r="P156" s="43"/>
      <c r="Q156" s="43"/>
      <c r="R156" s="43"/>
      <c r="S156" s="43"/>
      <c r="T156" s="43"/>
      <c r="U156" s="43"/>
    </row>
    <row r="157" spans="1:21" x14ac:dyDescent="0.2">
      <c r="A157" s="68">
        <v>24</v>
      </c>
      <c r="B157" s="68"/>
      <c r="C157" s="68">
        <f t="shared" si="16"/>
        <v>0.31982114255205552</v>
      </c>
      <c r="D157" s="68"/>
      <c r="E157" s="68"/>
      <c r="F157" s="68">
        <f t="shared" si="17"/>
        <v>0.22409236518953551</v>
      </c>
      <c r="G157" s="68"/>
      <c r="H157" s="68"/>
      <c r="I157" s="68">
        <f t="shared" si="18"/>
        <v>0.32377244557444779</v>
      </c>
      <c r="J157" s="68"/>
      <c r="K157" s="68"/>
      <c r="L157" s="68">
        <f t="shared" si="19"/>
        <v>0.30302848575712144</v>
      </c>
      <c r="M157" s="68"/>
      <c r="N157" s="43"/>
      <c r="O157" s="43"/>
      <c r="P157" s="43"/>
      <c r="Q157" s="43"/>
      <c r="R157" s="43"/>
      <c r="S157" s="43"/>
      <c r="T157" s="43"/>
      <c r="U157" s="43"/>
    </row>
    <row r="158" spans="1:21" x14ac:dyDescent="0.2">
      <c r="A158" s="68">
        <v>25</v>
      </c>
      <c r="B158" s="68"/>
      <c r="C158" s="68">
        <f t="shared" si="16"/>
        <v>0.31837434677797732</v>
      </c>
      <c r="D158" s="68"/>
      <c r="E158" s="68"/>
      <c r="F158" s="68">
        <f t="shared" si="17"/>
        <v>0.22307862393286848</v>
      </c>
      <c r="G158" s="68"/>
      <c r="H158" s="68"/>
      <c r="I158" s="68">
        <f t="shared" si="18"/>
        <v>0.32219555087737328</v>
      </c>
      <c r="J158" s="68"/>
      <c r="K158" s="68"/>
      <c r="L158" s="68">
        <f t="shared" si="19"/>
        <v>0.30155262201768201</v>
      </c>
      <c r="M158" s="68"/>
      <c r="N158" s="43"/>
      <c r="O158" s="43"/>
      <c r="P158" s="43"/>
      <c r="Q158" s="43"/>
      <c r="R158" s="43"/>
      <c r="S158" s="43"/>
      <c r="T158" s="43"/>
      <c r="U158" s="43"/>
    </row>
    <row r="159" spans="1:21" x14ac:dyDescent="0.2">
      <c r="A159" s="68">
        <v>26</v>
      </c>
      <c r="B159" s="68"/>
      <c r="C159" s="68">
        <f t="shared" si="16"/>
        <v>0.31701265663766837</v>
      </c>
      <c r="D159" s="68"/>
      <c r="E159" s="68"/>
      <c r="F159" s="68">
        <f t="shared" si="17"/>
        <v>0.22212451451482884</v>
      </c>
      <c r="G159" s="68"/>
      <c r="H159" s="68"/>
      <c r="I159" s="68">
        <f t="shared" si="18"/>
        <v>0.320712417486611</v>
      </c>
      <c r="J159" s="68"/>
      <c r="K159" s="68"/>
      <c r="L159" s="68">
        <f t="shared" si="19"/>
        <v>0.30016451233842539</v>
      </c>
      <c r="M159" s="68"/>
      <c r="N159" s="43"/>
      <c r="O159" s="43"/>
      <c r="P159" s="43"/>
      <c r="Q159" s="43"/>
      <c r="R159" s="43"/>
      <c r="S159" s="43"/>
      <c r="T159" s="43"/>
      <c r="U159" s="43"/>
    </row>
    <row r="160" spans="1:21" x14ac:dyDescent="0.2">
      <c r="A160" s="68">
        <v>27</v>
      </c>
      <c r="B160" s="68"/>
      <c r="C160" s="68">
        <f t="shared" si="16"/>
        <v>0.31572877736252003</v>
      </c>
      <c r="D160" s="68"/>
      <c r="E160" s="68"/>
      <c r="F160" s="68">
        <f t="shared" si="17"/>
        <v>0.22122492563496302</v>
      </c>
      <c r="G160" s="68"/>
      <c r="H160" s="68"/>
      <c r="I160" s="68">
        <f t="shared" si="18"/>
        <v>0.31931492434413444</v>
      </c>
      <c r="J160" s="68"/>
      <c r="K160" s="68"/>
      <c r="L160" s="68">
        <f t="shared" si="19"/>
        <v>0.29885655597398153</v>
      </c>
      <c r="M160" s="68"/>
      <c r="N160" s="43"/>
      <c r="O160" s="43"/>
      <c r="P160" s="43"/>
      <c r="Q160" s="43"/>
      <c r="R160" s="43"/>
      <c r="S160" s="43"/>
      <c r="T160" s="43"/>
      <c r="U160" s="43"/>
    </row>
    <row r="161" spans="1:21" x14ac:dyDescent="0.2">
      <c r="A161" s="68">
        <v>28</v>
      </c>
      <c r="B161" s="68"/>
      <c r="C161" s="68">
        <f t="shared" si="16"/>
        <v>0.31451622471376872</v>
      </c>
      <c r="D161" s="68"/>
      <c r="E161" s="68"/>
      <c r="F161" s="68">
        <f t="shared" si="17"/>
        <v>0.22037531391508966</v>
      </c>
      <c r="G161" s="68"/>
      <c r="H161" s="68"/>
      <c r="I161" s="68">
        <f t="shared" si="18"/>
        <v>0.31799586193924573</v>
      </c>
      <c r="J161" s="68"/>
      <c r="K161" s="68"/>
      <c r="L161" s="68">
        <f t="shared" si="19"/>
        <v>0.29762200532386868</v>
      </c>
      <c r="M161" s="68"/>
      <c r="N161" s="43"/>
      <c r="O161" s="43"/>
      <c r="P161" s="43"/>
      <c r="Q161" s="43"/>
      <c r="R161" s="43"/>
      <c r="S161" s="43"/>
      <c r="T161" s="43"/>
      <c r="U161" s="43"/>
    </row>
    <row r="162" spans="1:21" x14ac:dyDescent="0.2">
      <c r="A162" s="68">
        <v>29</v>
      </c>
      <c r="B162" s="68"/>
      <c r="C162" s="68">
        <f t="shared" si="16"/>
        <v>0.31336921545143648</v>
      </c>
      <c r="D162" s="68"/>
      <c r="E162" s="68"/>
      <c r="F162" s="68">
        <f t="shared" si="17"/>
        <v>0.21957162715304734</v>
      </c>
      <c r="G162" s="68"/>
      <c r="H162" s="68"/>
      <c r="I162" s="68">
        <f t="shared" si="18"/>
        <v>0.31674880790385473</v>
      </c>
      <c r="J162" s="68"/>
      <c r="K162" s="68"/>
      <c r="L162" s="68">
        <f t="shared" si="19"/>
        <v>0.29645484949832773</v>
      </c>
      <c r="M162" s="68"/>
      <c r="N162" s="43"/>
      <c r="O162" s="43"/>
      <c r="P162" s="43"/>
      <c r="Q162" s="43"/>
      <c r="R162" s="43"/>
      <c r="S162" s="43"/>
      <c r="T162" s="43"/>
      <c r="U162" s="43"/>
    </row>
    <row r="163" spans="1:21" x14ac:dyDescent="0.2">
      <c r="A163" s="68">
        <v>30</v>
      </c>
      <c r="B163" s="68"/>
      <c r="C163" s="68">
        <f t="shared" si="16"/>
        <v>0.31228257509764801</v>
      </c>
      <c r="D163" s="68"/>
      <c r="E163" s="68"/>
      <c r="F163" s="68">
        <f t="shared" si="17"/>
        <v>0.21881023969427035</v>
      </c>
      <c r="G163" s="68"/>
      <c r="H163" s="68"/>
      <c r="I163" s="68">
        <f t="shared" si="18"/>
        <v>0.31556802244039273</v>
      </c>
      <c r="J163" s="68"/>
      <c r="K163" s="68"/>
      <c r="L163" s="68">
        <f t="shared" si="19"/>
        <v>0.29534971644612479</v>
      </c>
      <c r="M163" s="68"/>
      <c r="N163" s="43"/>
      <c r="O163" s="43"/>
      <c r="P163" s="43"/>
      <c r="Q163" s="43"/>
      <c r="R163" s="43"/>
      <c r="S163" s="43"/>
      <c r="T163" s="43"/>
      <c r="U163" s="43"/>
    </row>
    <row r="164" spans="1:21" x14ac:dyDescent="0.2">
      <c r="A164" s="68">
        <v>31</v>
      </c>
      <c r="B164" s="68"/>
      <c r="C164" s="68">
        <f t="shared" si="16"/>
        <v>0.3112516598902077</v>
      </c>
      <c r="D164" s="68"/>
      <c r="E164" s="68"/>
      <c r="F164" s="68">
        <f t="shared" si="17"/>
        <v>0.21808789774619994</v>
      </c>
      <c r="G164" s="68"/>
      <c r="H164" s="68"/>
      <c r="I164" s="68">
        <f t="shared" si="18"/>
        <v>0.31444835998915693</v>
      </c>
      <c r="J164" s="68"/>
      <c r="K164" s="68"/>
      <c r="L164" s="68">
        <f t="shared" si="19"/>
        <v>0.29430179028132991</v>
      </c>
      <c r="M164" s="68"/>
      <c r="N164" s="43"/>
      <c r="O164" s="43"/>
      <c r="P164" s="43"/>
      <c r="Q164" s="43"/>
      <c r="R164" s="43"/>
      <c r="S164" s="43"/>
      <c r="T164" s="43"/>
      <c r="U164" s="43"/>
    </row>
    <row r="165" spans="1:21" x14ac:dyDescent="0.2">
      <c r="A165" s="68">
        <v>32</v>
      </c>
      <c r="B165" s="68"/>
      <c r="C165" s="68">
        <f t="shared" si="16"/>
        <v>0.31027229044313936</v>
      </c>
      <c r="D165" s="68"/>
      <c r="E165" s="68"/>
      <c r="F165" s="68">
        <f t="shared" si="17"/>
        <v>0.217401672895533</v>
      </c>
      <c r="G165" s="68"/>
      <c r="H165" s="68"/>
      <c r="I165" s="68">
        <f t="shared" si="18"/>
        <v>0.31338519426711203</v>
      </c>
      <c r="J165" s="68"/>
      <c r="K165" s="68"/>
      <c r="L165" s="68">
        <f t="shared" si="19"/>
        <v>0.29330674112485039</v>
      </c>
      <c r="M165" s="68"/>
      <c r="N165" s="43"/>
      <c r="O165" s="43"/>
      <c r="P165" s="43"/>
      <c r="Q165" s="43"/>
      <c r="R165" s="43"/>
      <c r="S165" s="43"/>
      <c r="T165" s="43"/>
      <c r="U165" s="43"/>
    </row>
    <row r="166" spans="1:21" x14ac:dyDescent="0.2">
      <c r="A166" s="68">
        <v>33</v>
      </c>
      <c r="B166" s="68"/>
      <c r="C166" s="68">
        <f t="shared" si="16"/>
        <v>0.30934069511544021</v>
      </c>
      <c r="D166" s="68"/>
      <c r="E166" s="68"/>
      <c r="F166" s="68">
        <f t="shared" si="17"/>
        <v>0.21674892242782545</v>
      </c>
      <c r="G166" s="68"/>
      <c r="H166" s="68"/>
      <c r="I166" s="68">
        <f t="shared" si="18"/>
        <v>0.31237435437478739</v>
      </c>
      <c r="J166" s="68"/>
      <c r="K166" s="68"/>
      <c r="L166" s="68">
        <f t="shared" si="19"/>
        <v>0.29236066530493143</v>
      </c>
      <c r="M166" s="68"/>
      <c r="N166" s="43"/>
      <c r="O166" s="43"/>
      <c r="P166" s="43"/>
      <c r="Q166" s="43"/>
      <c r="R166" s="43"/>
      <c r="S166" s="43"/>
      <c r="T166" s="43"/>
      <c r="U166" s="43"/>
    </row>
    <row r="167" spans="1:21" x14ac:dyDescent="0.2">
      <c r="A167" s="68">
        <v>34</v>
      </c>
      <c r="B167" s="68"/>
      <c r="C167" s="68">
        <f t="shared" si="16"/>
        <v>0.30845346147001246</v>
      </c>
      <c r="D167" s="68"/>
      <c r="E167" s="68"/>
      <c r="F167" s="68">
        <f t="shared" si="17"/>
        <v>0.21612725531572302</v>
      </c>
      <c r="G167" s="68"/>
      <c r="H167" s="68"/>
      <c r="I167" s="68">
        <f t="shared" si="18"/>
        <v>0.31141207011047839</v>
      </c>
      <c r="J167" s="68"/>
      <c r="K167" s="68"/>
      <c r="L167" s="68">
        <f t="shared" si="19"/>
        <v>0.29146003417505223</v>
      </c>
      <c r="M167" s="68"/>
      <c r="N167" s="43"/>
      <c r="O167" s="43"/>
      <c r="P167" s="43"/>
      <c r="Q167" s="43"/>
      <c r="R167" s="43"/>
      <c r="S167" s="43"/>
      <c r="T167" s="43"/>
      <c r="U167" s="43"/>
    </row>
    <row r="168" spans="1:21" x14ac:dyDescent="0.2">
      <c r="A168" s="68">
        <v>35</v>
      </c>
      <c r="B168" s="68"/>
      <c r="C168" s="68">
        <f t="shared" si="16"/>
        <v>0.30760749450576735</v>
      </c>
      <c r="D168" s="68"/>
      <c r="E168" s="68"/>
      <c r="F168" s="68">
        <f t="shared" si="17"/>
        <v>0.21553450295302068</v>
      </c>
      <c r="G168" s="68"/>
      <c r="H168" s="68"/>
      <c r="I168" s="68">
        <f t="shared" si="18"/>
        <v>0.31049492498010278</v>
      </c>
      <c r="J168" s="68"/>
      <c r="K168" s="68"/>
      <c r="L168" s="68">
        <f t="shared" si="19"/>
        <v>0.29060165013442107</v>
      </c>
      <c r="M168" s="68"/>
      <c r="N168" s="43"/>
      <c r="O168" s="43"/>
      <c r="P168" s="43"/>
      <c r="Q168" s="43"/>
      <c r="R168" s="43"/>
      <c r="S168" s="43"/>
      <c r="T168" s="43"/>
      <c r="U168" s="43"/>
    </row>
    <row r="169" spans="1:21" x14ac:dyDescent="0.2">
      <c r="A169" s="68">
        <v>36</v>
      </c>
      <c r="B169" s="68"/>
      <c r="C169" s="68">
        <f t="shared" si="16"/>
        <v>0.30679998058535163</v>
      </c>
      <c r="D169" s="68"/>
      <c r="E169" s="68"/>
      <c r="F169" s="68">
        <f t="shared" si="17"/>
        <v>0.2149686938795321</v>
      </c>
      <c r="G169" s="68"/>
      <c r="H169" s="68"/>
      <c r="I169" s="68">
        <f t="shared" si="18"/>
        <v>0.30961981566820274</v>
      </c>
      <c r="J169" s="68"/>
      <c r="K169" s="68"/>
      <c r="L169" s="68">
        <f t="shared" si="19"/>
        <v>0.28978260869565214</v>
      </c>
      <c r="M169" s="68"/>
      <c r="N169" s="43"/>
      <c r="O169" s="43"/>
      <c r="P169" s="43"/>
      <c r="Q169" s="43"/>
      <c r="R169" s="43"/>
      <c r="S169" s="43"/>
      <c r="T169" s="43"/>
      <c r="U169" s="43"/>
    </row>
    <row r="170" spans="1:21" x14ac:dyDescent="0.2">
      <c r="A170" s="68">
        <v>37</v>
      </c>
      <c r="B170" s="68"/>
      <c r="C170" s="68">
        <f t="shared" si="16"/>
        <v>0.3060283561725099</v>
      </c>
      <c r="D170" s="68"/>
      <c r="E170" s="68"/>
      <c r="F170" s="68">
        <f t="shared" si="17"/>
        <v>0.21442803187597634</v>
      </c>
      <c r="G170" s="68"/>
      <c r="H170" s="68"/>
      <c r="I170" s="68">
        <f t="shared" si="18"/>
        <v>0.30878391695683594</v>
      </c>
      <c r="J170" s="68"/>
      <c r="K170" s="68"/>
      <c r="L170" s="68">
        <f t="shared" si="19"/>
        <v>0.28900026565128839</v>
      </c>
      <c r="M170" s="68"/>
      <c r="N170" s="43"/>
      <c r="O170" s="43"/>
      <c r="P170" s="43"/>
      <c r="Q170" s="43"/>
      <c r="R170" s="43"/>
      <c r="S170" s="43"/>
      <c r="T170" s="43"/>
      <c r="U170" s="43"/>
    </row>
    <row r="171" spans="1:21" x14ac:dyDescent="0.2">
      <c r="A171" s="68">
        <v>38</v>
      </c>
      <c r="B171" s="68"/>
      <c r="C171" s="68">
        <f t="shared" si="16"/>
        <v>0.30529028064718311</v>
      </c>
      <c r="D171" s="68"/>
      <c r="E171" s="68"/>
      <c r="F171" s="68">
        <f t="shared" si="17"/>
        <v>0.21391087691605346</v>
      </c>
      <c r="G171" s="68"/>
      <c r="H171" s="68"/>
      <c r="I171" s="68">
        <f t="shared" si="18"/>
        <v>0.30798465125672431</v>
      </c>
      <c r="J171" s="68"/>
      <c r="K171" s="68"/>
      <c r="L171" s="68">
        <f t="shared" si="19"/>
        <v>0.28825220855707612</v>
      </c>
      <c r="M171" s="68"/>
      <c r="N171" s="43"/>
      <c r="O171" s="43"/>
      <c r="P171" s="43"/>
      <c r="Q171" s="43"/>
      <c r="R171" s="43"/>
      <c r="S171" s="43"/>
      <c r="T171" s="43"/>
      <c r="U171" s="43"/>
    </row>
    <row r="172" spans="1:21" x14ac:dyDescent="0.2">
      <c r="A172" s="68">
        <v>39</v>
      </c>
      <c r="B172" s="68"/>
      <c r="C172" s="68">
        <f t="shared" si="16"/>
        <v>0.30458361259101902</v>
      </c>
      <c r="D172" s="68"/>
      <c r="E172" s="68"/>
      <c r="F172" s="68">
        <f t="shared" si="17"/>
        <v>0.21341572855016977</v>
      </c>
      <c r="G172" s="68"/>
      <c r="H172" s="68"/>
      <c r="I172" s="68">
        <f t="shared" si="18"/>
        <v>0.30721966205837176</v>
      </c>
      <c r="J172" s="68"/>
      <c r="K172" s="68"/>
      <c r="L172" s="68">
        <f t="shared" si="19"/>
        <v>0.28753623188405797</v>
      </c>
      <c r="M172" s="68"/>
      <c r="N172" s="43"/>
      <c r="O172" s="43"/>
      <c r="P172" s="43"/>
      <c r="Q172" s="43"/>
      <c r="R172" s="43"/>
      <c r="S172" s="43"/>
      <c r="T172" s="43"/>
      <c r="U172" s="43"/>
    </row>
    <row r="173" spans="1:21" x14ac:dyDescent="0.2">
      <c r="A173" s="68">
        <v>40</v>
      </c>
      <c r="B173" s="68"/>
      <c r="C173" s="68">
        <f t="shared" si="16"/>
        <v>0.30390638903719525</v>
      </c>
      <c r="D173" s="68"/>
      <c r="E173" s="68"/>
      <c r="F173" s="68">
        <f t="shared" si="17"/>
        <v>0.21294121136619804</v>
      </c>
      <c r="G173" s="68"/>
      <c r="H173" s="68"/>
      <c r="I173" s="68">
        <f t="shared" si="18"/>
        <v>0.30648679072712565</v>
      </c>
      <c r="J173" s="68"/>
      <c r="K173" s="68"/>
      <c r="L173" s="68">
        <f t="shared" si="19"/>
        <v>0.28685031530036509</v>
      </c>
      <c r="M173" s="68"/>
      <c r="N173" s="43"/>
      <c r="O173" s="43"/>
      <c r="P173" s="43"/>
      <c r="Q173" s="43"/>
      <c r="R173" s="43"/>
      <c r="S173" s="43"/>
      <c r="T173" s="43"/>
      <c r="U173" s="43"/>
    </row>
    <row r="174" spans="1:21" x14ac:dyDescent="0.2">
      <c r="A174" s="68">
        <v>41</v>
      </c>
      <c r="B174" s="68"/>
      <c r="C174" s="68">
        <f t="shared" si="16"/>
        <v>0.30325680726107845</v>
      </c>
      <c r="D174" s="68"/>
      <c r="E174" s="68"/>
      <c r="F174" s="68">
        <f t="shared" si="17"/>
        <v>0.21248606223055155</v>
      </c>
      <c r="G174" s="68"/>
      <c r="H174" s="68"/>
      <c r="I174" s="68">
        <f t="shared" si="18"/>
        <v>0.30578405616090271</v>
      </c>
      <c r="J174" s="68"/>
      <c r="K174" s="68"/>
      <c r="L174" s="68">
        <f t="shared" si="19"/>
        <v>0.28619260463226331</v>
      </c>
      <c r="M174" s="68"/>
      <c r="N174" s="43"/>
      <c r="O174" s="43"/>
      <c r="P174" s="43"/>
      <c r="Q174" s="43"/>
      <c r="R174" s="43"/>
      <c r="S174" s="43"/>
      <c r="T174" s="43"/>
      <c r="U174" s="43"/>
    </row>
    <row r="175" spans="1:21" ht="15" x14ac:dyDescent="0.2">
      <c r="A175" s="79" t="s">
        <v>98</v>
      </c>
      <c r="B175" s="56"/>
      <c r="C175" s="113"/>
      <c r="D175" s="81"/>
      <c r="E175" s="81"/>
      <c r="F175" s="81"/>
      <c r="G175" s="81"/>
      <c r="H175" s="81"/>
      <c r="I175" s="81"/>
      <c r="J175" s="81"/>
      <c r="K175" s="81"/>
      <c r="L175" s="81"/>
      <c r="M175" s="82"/>
      <c r="N175" s="43"/>
      <c r="O175" s="43"/>
      <c r="P175" s="43"/>
      <c r="Q175" s="43"/>
      <c r="R175" s="43"/>
      <c r="S175" s="43"/>
      <c r="T175" s="43"/>
      <c r="U175" s="43"/>
    </row>
    <row r="176" spans="1:21" x14ac:dyDescent="0.2">
      <c r="A176" s="68">
        <v>1</v>
      </c>
      <c r="B176" s="68"/>
      <c r="C176" s="68">
        <f>(0.5*S5*(1-C50)^2)/(1-MIN(1,C134)*C50)</f>
        <v>6.2457265313378443</v>
      </c>
      <c r="D176" s="68"/>
      <c r="E176" s="68"/>
      <c r="F176" s="68">
        <f>(0.5*S5*(1-F50)^2)/(1-MIN(1,F134)*F50)</f>
        <v>5.9160181121670403</v>
      </c>
      <c r="G176" s="68"/>
      <c r="H176" s="68"/>
      <c r="I176" s="68">
        <f>(0.5*S5*(1-I50)^2)/(1-MIN(1,I134)*I50)</f>
        <v>8.052734375</v>
      </c>
      <c r="J176" s="68"/>
      <c r="K176" s="68"/>
      <c r="L176" s="68">
        <f>(0.5*S5*(1-L50)^2)/(1-MIN(1,L134)*L50)</f>
        <v>7.9861111111111107</v>
      </c>
      <c r="M176" s="68"/>
      <c r="N176" s="43"/>
      <c r="O176" s="43"/>
      <c r="P176" s="43"/>
      <c r="Q176" s="43"/>
      <c r="R176" s="43"/>
      <c r="S176" s="43"/>
      <c r="T176" s="43"/>
      <c r="U176" s="43"/>
    </row>
    <row r="177" spans="1:21" x14ac:dyDescent="0.2">
      <c r="A177" s="108">
        <v>2</v>
      </c>
      <c r="B177" s="108"/>
      <c r="C177" s="108">
        <f t="shared" ref="C177:C216" si="20">(0.5*S6*(1-C51)^2)/(1-MIN(1,C135)*C51)</f>
        <v>6.3824627630091593</v>
      </c>
      <c r="D177" s="108"/>
      <c r="E177" s="108"/>
      <c r="F177" s="108">
        <f>(0.5*S6*(1-F51)^2)/(1-MIN(1,F135)*F51)</f>
        <v>6.0455361144519868</v>
      </c>
      <c r="G177" s="108"/>
      <c r="H177" s="108"/>
      <c r="I177" s="108">
        <f>(0.5*S6*(1-I51)^2)/(1-MIN(1,I135)*I51)</f>
        <v>8.3512931034482758</v>
      </c>
      <c r="J177" s="108"/>
      <c r="K177" s="108"/>
      <c r="L177" s="108">
        <f t="shared" ref="L177:L216" si="21">(0.5*S6*(1-L51)^2)/(1-MIN(1,L135)*L51)</f>
        <v>8.2821997522541988</v>
      </c>
      <c r="M177" s="108"/>
      <c r="N177" s="43"/>
      <c r="O177" s="43"/>
      <c r="P177" s="43"/>
      <c r="Q177" s="43"/>
      <c r="R177" s="43"/>
      <c r="S177" s="43"/>
      <c r="T177" s="43"/>
      <c r="U177" s="43"/>
    </row>
    <row r="178" spans="1:21" x14ac:dyDescent="0.2">
      <c r="A178" s="68">
        <v>3</v>
      </c>
      <c r="B178" s="68"/>
      <c r="C178" s="68">
        <f t="shared" si="20"/>
        <v>6.5248896101611429</v>
      </c>
      <c r="D178" s="68"/>
      <c r="E178" s="68"/>
      <c r="F178" s="68">
        <f t="shared" ref="F178:F216" si="22">(0.5*S7*(1-F52)^2)/(1-MIN(1,F136)*F52)</f>
        <v>6.1804443278011059</v>
      </c>
      <c r="G178" s="68"/>
      <c r="H178" s="68"/>
      <c r="I178" s="68">
        <f t="shared" ref="I178:I216" si="23">(0.5*S7*(1-I52)^2)/(1-MIN(1,I136)*I52)</f>
        <v>8.6531575520833357</v>
      </c>
      <c r="J178" s="68"/>
      <c r="K178" s="68"/>
      <c r="L178" s="68">
        <f t="shared" si="21"/>
        <v>8.581566764132555</v>
      </c>
      <c r="M178" s="68"/>
      <c r="N178" s="43"/>
      <c r="O178" s="43"/>
      <c r="P178" s="43"/>
      <c r="Q178" s="43"/>
      <c r="R178" s="43"/>
      <c r="S178" s="43"/>
      <c r="T178" s="43"/>
      <c r="U178" s="43"/>
    </row>
    <row r="179" spans="1:21" x14ac:dyDescent="0.2">
      <c r="A179" s="68">
        <v>4</v>
      </c>
      <c r="B179" s="68"/>
      <c r="C179" s="68">
        <f t="shared" si="20"/>
        <v>6.6720379286726335</v>
      </c>
      <c r="D179" s="68"/>
      <c r="E179" s="68"/>
      <c r="F179" s="68">
        <f t="shared" si="22"/>
        <v>6.3198247686707187</v>
      </c>
      <c r="G179" s="68"/>
      <c r="H179" s="68"/>
      <c r="I179" s="68">
        <f t="shared" si="23"/>
        <v>8.9577647379912673</v>
      </c>
      <c r="J179" s="68"/>
      <c r="K179" s="68"/>
      <c r="L179" s="68">
        <f t="shared" si="21"/>
        <v>8.8836538215991219</v>
      </c>
      <c r="M179" s="68"/>
      <c r="N179" s="43"/>
      <c r="O179" s="43"/>
      <c r="P179" s="43"/>
      <c r="Q179" s="43"/>
      <c r="R179" s="43"/>
      <c r="S179" s="43"/>
      <c r="T179" s="43"/>
      <c r="U179" s="43"/>
    </row>
    <row r="180" spans="1:21" x14ac:dyDescent="0.2">
      <c r="A180" s="68">
        <v>5</v>
      </c>
      <c r="B180" s="68"/>
      <c r="C180" s="68">
        <f t="shared" si="20"/>
        <v>6.8231468202666887</v>
      </c>
      <c r="D180" s="68"/>
      <c r="E180" s="68"/>
      <c r="F180" s="68">
        <f t="shared" si="22"/>
        <v>6.4629567061794244</v>
      </c>
      <c r="G180" s="68"/>
      <c r="H180" s="68"/>
      <c r="I180" s="68">
        <f t="shared" si="23"/>
        <v>9.264672649793388</v>
      </c>
      <c r="J180" s="68"/>
      <c r="K180" s="68"/>
      <c r="L180" s="68">
        <f t="shared" si="21"/>
        <v>9.1880225701996032</v>
      </c>
      <c r="M180" s="68"/>
      <c r="N180" s="43"/>
      <c r="O180" s="43"/>
      <c r="P180" s="43"/>
      <c r="Q180" s="43"/>
      <c r="R180" s="43"/>
      <c r="S180" s="43"/>
      <c r="T180" s="43"/>
      <c r="U180" s="43"/>
    </row>
    <row r="181" spans="1:21" x14ac:dyDescent="0.2">
      <c r="A181" s="68">
        <v>6</v>
      </c>
      <c r="B181" s="68"/>
      <c r="C181" s="68">
        <f t="shared" si="20"/>
        <v>6.9776105502365606</v>
      </c>
      <c r="D181" s="68"/>
      <c r="E181" s="68"/>
      <c r="F181" s="68">
        <f t="shared" si="22"/>
        <v>6.6092663820177151</v>
      </c>
      <c r="G181" s="68"/>
      <c r="H181" s="68"/>
      <c r="I181" s="68">
        <f t="shared" si="23"/>
        <v>9.5735294117647047</v>
      </c>
      <c r="J181" s="68"/>
      <c r="K181" s="68"/>
      <c r="L181" s="68">
        <f t="shared" si="21"/>
        <v>9.4943240454076356</v>
      </c>
      <c r="M181" s="68"/>
      <c r="N181" s="43"/>
      <c r="O181" s="43"/>
      <c r="P181" s="43"/>
      <c r="Q181" s="43"/>
      <c r="R181" s="43"/>
      <c r="S181" s="43"/>
      <c r="T181" s="43"/>
      <c r="U181" s="43"/>
    </row>
    <row r="182" spans="1:21" x14ac:dyDescent="0.2">
      <c r="A182" s="68">
        <v>7</v>
      </c>
      <c r="B182" s="68"/>
      <c r="C182" s="68">
        <f t="shared" si="20"/>
        <v>7.1349409144902491</v>
      </c>
      <c r="D182" s="68"/>
      <c r="E182" s="68"/>
      <c r="F182" s="68">
        <f t="shared" si="22"/>
        <v>6.7582913641152391</v>
      </c>
      <c r="G182" s="68"/>
      <c r="H182" s="68"/>
      <c r="I182" s="68">
        <f t="shared" si="23"/>
        <v>9.8840514225746272</v>
      </c>
      <c r="J182" s="68"/>
      <c r="K182" s="68"/>
      <c r="L182" s="68">
        <f t="shared" si="21"/>
        <v>9.8022769922318247</v>
      </c>
      <c r="M182" s="68"/>
      <c r="N182" s="43"/>
      <c r="O182" s="43"/>
      <c r="P182" s="43"/>
      <c r="Q182" s="43"/>
      <c r="R182" s="43"/>
      <c r="S182" s="43"/>
      <c r="T182" s="43"/>
      <c r="U182" s="43"/>
    </row>
    <row r="183" spans="1:21" x14ac:dyDescent="0.2">
      <c r="A183" s="90">
        <v>8</v>
      </c>
      <c r="B183" s="90"/>
      <c r="C183" s="90">
        <f t="shared" si="20"/>
        <v>7.2947400527534834</v>
      </c>
      <c r="D183" s="104"/>
      <c r="E183" s="104"/>
      <c r="F183" s="68">
        <f t="shared" si="22"/>
        <v>6.9096547950196454</v>
      </c>
      <c r="G183" s="104"/>
      <c r="H183" s="104"/>
      <c r="I183" s="90">
        <f t="shared" si="23"/>
        <v>10.196007562277584</v>
      </c>
      <c r="J183" s="90"/>
      <c r="K183" s="90"/>
      <c r="L183" s="90">
        <f t="shared" si="21"/>
        <v>10.11165220286779</v>
      </c>
      <c r="M183" s="90"/>
      <c r="N183" s="43"/>
      <c r="O183" s="43"/>
      <c r="P183" s="43"/>
      <c r="Q183" s="43"/>
      <c r="R183" s="43"/>
      <c r="S183" s="43"/>
      <c r="T183" s="43"/>
      <c r="U183" s="43"/>
    </row>
    <row r="184" spans="1:21" x14ac:dyDescent="0.2">
      <c r="A184" s="68">
        <v>9</v>
      </c>
      <c r="B184" s="68"/>
      <c r="C184" s="68">
        <f t="shared" si="20"/>
        <v>7.4566804745964266</v>
      </c>
      <c r="D184" s="68"/>
      <c r="E184" s="68"/>
      <c r="F184" s="68">
        <f t="shared" si="22"/>
        <v>7.0630464723381863</v>
      </c>
      <c r="G184" s="68"/>
      <c r="H184" s="68"/>
      <c r="I184" s="68">
        <f t="shared" si="23"/>
        <v>10.509207589285715</v>
      </c>
      <c r="J184" s="68"/>
      <c r="K184" s="68"/>
      <c r="L184" s="68">
        <f t="shared" si="21"/>
        <v>10.422261009667027</v>
      </c>
      <c r="M184" s="68"/>
      <c r="N184" s="43"/>
      <c r="O184" s="43"/>
      <c r="P184" s="43"/>
      <c r="Q184" s="43"/>
      <c r="R184" s="43"/>
      <c r="S184" s="43"/>
      <c r="T184" s="43"/>
      <c r="U184" s="43"/>
    </row>
    <row r="185" spans="1:21" x14ac:dyDescent="0.2">
      <c r="A185" s="90">
        <v>10</v>
      </c>
      <c r="B185" s="90"/>
      <c r="C185" s="90">
        <f t="shared" si="20"/>
        <v>7.6204901602809407</v>
      </c>
      <c r="D185" s="90"/>
      <c r="E185" s="90"/>
      <c r="F185" s="68">
        <f t="shared" si="22"/>
        <v>7.2182087361029419</v>
      </c>
      <c r="G185" s="90"/>
      <c r="H185" s="90"/>
      <c r="I185" s="90">
        <f t="shared" si="23"/>
        <v>10.823493485342022</v>
      </c>
      <c r="J185" s="90"/>
      <c r="K185" s="90"/>
      <c r="L185" s="90">
        <f t="shared" si="21"/>
        <v>10.73394670171629</v>
      </c>
      <c r="M185" s="90"/>
      <c r="N185" s="43"/>
      <c r="O185" s="43"/>
      <c r="P185" s="43"/>
      <c r="Q185" s="43"/>
      <c r="R185" s="43"/>
      <c r="S185" s="43"/>
      <c r="T185" s="43"/>
      <c r="U185" s="43"/>
    </row>
    <row r="186" spans="1:21" x14ac:dyDescent="0.2">
      <c r="A186" s="68">
        <v>11</v>
      </c>
      <c r="B186" s="68"/>
      <c r="C186" s="68">
        <f t="shared" si="20"/>
        <v>7.785941293276335</v>
      </c>
      <c r="D186" s="68"/>
      <c r="E186" s="68"/>
      <c r="F186" s="68">
        <f t="shared" si="22"/>
        <v>7.3749257960907819</v>
      </c>
      <c r="G186" s="68"/>
      <c r="H186" s="68"/>
      <c r="I186" s="68">
        <f t="shared" si="23"/>
        <v>11.13873291015625</v>
      </c>
      <c r="J186" s="68"/>
      <c r="K186" s="68"/>
      <c r="L186" s="68">
        <f t="shared" si="21"/>
        <v>11.046578033625732</v>
      </c>
      <c r="M186" s="68"/>
      <c r="N186" s="43"/>
      <c r="O186" s="43"/>
      <c r="P186" s="43"/>
      <c r="Q186" s="43"/>
      <c r="R186" s="43"/>
      <c r="S186" s="43"/>
      <c r="T186" s="43"/>
      <c r="U186" s="43"/>
    </row>
    <row r="187" spans="1:21" x14ac:dyDescent="0.2">
      <c r="A187" s="68">
        <v>12</v>
      </c>
      <c r="B187" s="68"/>
      <c r="C187" s="68">
        <f t="shared" si="20"/>
        <v>7.9528416320056587</v>
      </c>
      <c r="D187" s="68"/>
      <c r="E187" s="68"/>
      <c r="F187" s="68">
        <f t="shared" si="22"/>
        <v>7.5330155590503507</v>
      </c>
      <c r="G187" s="68"/>
      <c r="H187" s="68"/>
      <c r="I187" s="68">
        <f t="shared" si="23"/>
        <v>11.454814189189188</v>
      </c>
      <c r="J187" s="68"/>
      <c r="K187" s="68"/>
      <c r="L187" s="68">
        <f t="shared" si="21"/>
        <v>11.360044254781094</v>
      </c>
      <c r="M187" s="68"/>
      <c r="N187" s="43"/>
      <c r="O187" s="43"/>
      <c r="P187" s="43"/>
      <c r="Q187" s="43"/>
      <c r="R187" s="43"/>
      <c r="S187" s="43"/>
      <c r="T187" s="43"/>
      <c r="U187" s="43"/>
    </row>
    <row r="188" spans="1:21" x14ac:dyDescent="0.2">
      <c r="A188" s="68">
        <v>13</v>
      </c>
      <c r="B188" s="68"/>
      <c r="C188" s="68">
        <f t="shared" si="20"/>
        <v>8.1210278266896569</v>
      </c>
      <c r="D188" s="68"/>
      <c r="E188" s="68"/>
      <c r="F188" s="68">
        <f t="shared" si="22"/>
        <v>7.6923232983461114</v>
      </c>
      <c r="G188" s="68"/>
      <c r="H188" s="68"/>
      <c r="I188" s="68">
        <f t="shared" si="23"/>
        <v>11.771642431358384</v>
      </c>
      <c r="J188" s="68"/>
      <c r="K188" s="68"/>
      <c r="L188" s="68">
        <f t="shared" si="21"/>
        <v>11.67425125916912</v>
      </c>
      <c r="M188" s="68"/>
      <c r="N188" s="43"/>
      <c r="O188" s="43"/>
      <c r="P188" s="43"/>
      <c r="Q188" s="43"/>
      <c r="R188" s="43"/>
      <c r="S188" s="43"/>
      <c r="T188" s="43"/>
      <c r="U188" s="43"/>
    </row>
    <row r="189" spans="1:21" x14ac:dyDescent="0.2">
      <c r="A189" s="68">
        <v>14</v>
      </c>
      <c r="B189" s="68"/>
      <c r="C189" s="68">
        <f t="shared" si="20"/>
        <v>8.2903601882413298</v>
      </c>
      <c r="D189" s="68"/>
      <c r="E189" s="68"/>
      <c r="F189" s="68">
        <f t="shared" si="22"/>
        <v>7.8527166990000357</v>
      </c>
      <c r="G189" s="68"/>
      <c r="H189" s="68"/>
      <c r="I189" s="68">
        <f t="shared" si="23"/>
        <v>12.089136490250695</v>
      </c>
      <c r="J189" s="68"/>
      <c r="K189" s="68"/>
      <c r="L189" s="68">
        <f t="shared" si="21"/>
        <v>11.989118571731092</v>
      </c>
      <c r="M189" s="68"/>
      <c r="N189" s="43"/>
      <c r="O189" s="43"/>
      <c r="P189" s="43"/>
      <c r="Q189" s="43"/>
      <c r="R189" s="43"/>
      <c r="S189" s="43"/>
      <c r="T189" s="43"/>
      <c r="U189" s="43"/>
    </row>
    <row r="190" spans="1:21" x14ac:dyDescent="0.2">
      <c r="A190" s="68">
        <v>15</v>
      </c>
      <c r="B190" s="68"/>
      <c r="C190" s="68">
        <f t="shared" si="20"/>
        <v>8.4607185540051884</v>
      </c>
      <c r="D190" s="68"/>
      <c r="E190" s="68"/>
      <c r="F190" s="68">
        <f t="shared" si="22"/>
        <v>8.0140819416761797</v>
      </c>
      <c r="G190" s="68"/>
      <c r="H190" s="68"/>
      <c r="I190" s="68">
        <f t="shared" si="23"/>
        <v>12.407226562499996</v>
      </c>
      <c r="J190" s="68"/>
      <c r="K190" s="68"/>
      <c r="L190" s="68">
        <f t="shared" si="21"/>
        <v>12.304576966610071</v>
      </c>
      <c r="M190" s="68"/>
      <c r="N190" s="43"/>
      <c r="O190" s="43"/>
      <c r="P190" s="43"/>
      <c r="Q190" s="43"/>
      <c r="R190" s="43"/>
      <c r="S190" s="43"/>
      <c r="T190" s="43"/>
      <c r="U190" s="43"/>
    </row>
    <row r="191" spans="1:21" x14ac:dyDescent="0.2">
      <c r="A191" s="68">
        <v>16</v>
      </c>
      <c r="B191" s="68"/>
      <c r="C191" s="68">
        <f t="shared" si="20"/>
        <v>8.6319989910870198</v>
      </c>
      <c r="D191" s="68"/>
      <c r="E191" s="68"/>
      <c r="F191" s="68">
        <f t="shared" si="22"/>
        <v>8.1763205800398335</v>
      </c>
      <c r="G191" s="68"/>
      <c r="H191" s="68"/>
      <c r="I191" s="68">
        <f t="shared" si="23"/>
        <v>12.725852272727272</v>
      </c>
      <c r="J191" s="68"/>
      <c r="K191" s="68"/>
      <c r="L191" s="68">
        <f t="shared" si="21"/>
        <v>12.620566567934988</v>
      </c>
      <c r="M191" s="68"/>
      <c r="N191" s="43"/>
      <c r="O191" s="43"/>
      <c r="P191" s="43"/>
      <c r="Q191" s="43"/>
      <c r="R191" s="43"/>
      <c r="S191" s="43"/>
      <c r="T191" s="43"/>
      <c r="U191" s="43"/>
    </row>
    <row r="192" spans="1:21" x14ac:dyDescent="0.2">
      <c r="A192" s="68">
        <v>17</v>
      </c>
      <c r="B192" s="68"/>
      <c r="C192" s="68">
        <f t="shared" si="20"/>
        <v>8.8041111457647094</v>
      </c>
      <c r="D192" s="68"/>
      <c r="E192" s="68"/>
      <c r="F192" s="68">
        <f t="shared" si="22"/>
        <v>8.3393470300914672</v>
      </c>
      <c r="G192" s="68"/>
      <c r="H192" s="68"/>
      <c r="I192" s="68">
        <f t="shared" si="23"/>
        <v>13.044961133793972</v>
      </c>
      <c r="J192" s="68"/>
      <c r="K192" s="68"/>
      <c r="L192" s="68">
        <f t="shared" si="21"/>
        <v>12.937035322812896</v>
      </c>
      <c r="M192" s="68"/>
      <c r="N192" s="43"/>
      <c r="O192" s="43"/>
      <c r="P192" s="43"/>
      <c r="Q192" s="43"/>
      <c r="R192" s="43"/>
      <c r="S192" s="43"/>
      <c r="T192" s="43"/>
      <c r="U192" s="43"/>
    </row>
    <row r="193" spans="1:21" x14ac:dyDescent="0.2">
      <c r="A193" s="68">
        <v>18</v>
      </c>
      <c r="B193" s="68"/>
      <c r="C193" s="68">
        <f t="shared" si="20"/>
        <v>8.976976095930624</v>
      </c>
      <c r="D193" s="68"/>
      <c r="E193" s="68"/>
      <c r="F193" s="68">
        <f t="shared" si="22"/>
        <v>8.5030865359774772</v>
      </c>
      <c r="G193" s="68"/>
      <c r="H193" s="68"/>
      <c r="I193" s="68">
        <f t="shared" si="23"/>
        <v>13.364507299270073</v>
      </c>
      <c r="J193" s="68"/>
      <c r="K193" s="68"/>
      <c r="L193" s="68">
        <f t="shared" si="21"/>
        <v>13.253937764118326</v>
      </c>
      <c r="M193" s="68"/>
      <c r="N193" s="43"/>
      <c r="O193" s="43"/>
      <c r="P193" s="43"/>
      <c r="Q193" s="43"/>
      <c r="R193" s="43"/>
      <c r="S193" s="43"/>
      <c r="T193" s="43"/>
      <c r="U193" s="43"/>
    </row>
    <row r="194" spans="1:21" x14ac:dyDescent="0.2">
      <c r="A194" s="68">
        <v>19</v>
      </c>
      <c r="B194" s="68"/>
      <c r="C194" s="68">
        <f t="shared" si="20"/>
        <v>9.1505245986035266</v>
      </c>
      <c r="D194" s="68"/>
      <c r="E194" s="68"/>
      <c r="F194" s="68">
        <f t="shared" si="22"/>
        <v>8.6674735100149771</v>
      </c>
      <c r="G194" s="68"/>
      <c r="H194" s="68"/>
      <c r="I194" s="68">
        <f t="shared" si="23"/>
        <v>13.684450545400948</v>
      </c>
      <c r="J194" s="68"/>
      <c r="K194" s="68"/>
      <c r="L194" s="68">
        <f t="shared" si="21"/>
        <v>13.571234000882713</v>
      </c>
      <c r="M194" s="68"/>
      <c r="N194" s="43"/>
      <c r="O194" s="43"/>
      <c r="P194" s="43"/>
      <c r="Q194" s="43"/>
      <c r="R194" s="43"/>
      <c r="S194" s="43"/>
      <c r="T194" s="43"/>
      <c r="U194" s="43"/>
    </row>
    <row r="195" spans="1:21" x14ac:dyDescent="0.2">
      <c r="A195" s="68">
        <v>20</v>
      </c>
      <c r="B195" s="68"/>
      <c r="C195" s="68">
        <f t="shared" si="20"/>
        <v>9.3246956502416118</v>
      </c>
      <c r="D195" s="68"/>
      <c r="E195" s="68"/>
      <c r="F195" s="68">
        <f t="shared" si="22"/>
        <v>8.8324501690051012</v>
      </c>
      <c r="G195" s="68"/>
      <c r="H195" s="68"/>
      <c r="I195" s="68">
        <f t="shared" si="23"/>
        <v>14.004755434782609</v>
      </c>
      <c r="J195" s="68"/>
      <c r="K195" s="68"/>
      <c r="L195" s="68">
        <f t="shared" si="21"/>
        <v>13.888888888888889</v>
      </c>
      <c r="M195" s="68"/>
      <c r="N195" s="43"/>
      <c r="O195" s="43"/>
      <c r="P195" s="43"/>
      <c r="Q195" s="43"/>
      <c r="R195" s="43"/>
      <c r="S195" s="43"/>
      <c r="T195" s="43"/>
      <c r="U195" s="43"/>
    </row>
    <row r="196" spans="1:21" x14ac:dyDescent="0.2">
      <c r="A196" s="68">
        <v>21</v>
      </c>
      <c r="B196" s="68"/>
      <c r="C196" s="68">
        <f t="shared" si="20"/>
        <v>9.4994352966012219</v>
      </c>
      <c r="D196" s="68"/>
      <c r="E196" s="68"/>
      <c r="F196" s="68">
        <f t="shared" si="22"/>
        <v>8.9979654069186132</v>
      </c>
      <c r="G196" s="68"/>
      <c r="H196" s="68"/>
      <c r="I196" s="68">
        <f t="shared" si="23"/>
        <v>14.325390625000002</v>
      </c>
      <c r="J196" s="68"/>
      <c r="K196" s="68"/>
      <c r="L196" s="68">
        <f t="shared" si="21"/>
        <v>14.20687134502924</v>
      </c>
      <c r="M196" s="68"/>
      <c r="N196" s="43"/>
      <c r="O196" s="43"/>
      <c r="P196" s="43"/>
      <c r="Q196" s="43"/>
      <c r="R196" s="43"/>
      <c r="S196" s="43"/>
      <c r="T196" s="43"/>
      <c r="U196" s="43"/>
    </row>
    <row r="197" spans="1:21" x14ac:dyDescent="0.2">
      <c r="A197" s="68">
        <v>22</v>
      </c>
      <c r="B197" s="68"/>
      <c r="C197" s="68">
        <f t="shared" si="20"/>
        <v>9.6746956430945943</v>
      </c>
      <c r="D197" s="68"/>
      <c r="E197" s="68"/>
      <c r="F197" s="68">
        <f t="shared" si="22"/>
        <v>9.1639738574963197</v>
      </c>
      <c r="G197" s="68"/>
      <c r="H197" s="68"/>
      <c r="I197" s="68">
        <f t="shared" si="23"/>
        <v>14.646328293736504</v>
      </c>
      <c r="J197" s="68"/>
      <c r="K197" s="68"/>
      <c r="L197" s="68">
        <f t="shared" si="21"/>
        <v>14.525153777171512</v>
      </c>
      <c r="M197" s="68"/>
      <c r="N197" s="43"/>
      <c r="O197" s="43"/>
      <c r="P197" s="43"/>
      <c r="Q197" s="43"/>
      <c r="R197" s="43"/>
      <c r="S197" s="43"/>
      <c r="T197" s="43"/>
      <c r="U197" s="43"/>
    </row>
    <row r="198" spans="1:21" x14ac:dyDescent="0.2">
      <c r="A198" s="68">
        <v>23</v>
      </c>
      <c r="B198" s="68"/>
      <c r="C198" s="68">
        <f t="shared" si="20"/>
        <v>9.8504340273158029</v>
      </c>
      <c r="D198" s="68"/>
      <c r="E198" s="68"/>
      <c r="F198" s="68">
        <f t="shared" si="22"/>
        <v>9.3304351104569001</v>
      </c>
      <c r="G198" s="68"/>
      <c r="H198" s="68"/>
      <c r="I198" s="68">
        <f t="shared" si="23"/>
        <v>14.967543658088237</v>
      </c>
      <c r="J198" s="68"/>
      <c r="K198" s="68"/>
      <c r="L198" s="68">
        <f t="shared" si="21"/>
        <v>14.84371160745</v>
      </c>
      <c r="M198" s="68"/>
      <c r="N198" s="43"/>
      <c r="O198" s="43"/>
      <c r="P198" s="43"/>
      <c r="Q198" s="43"/>
      <c r="R198" s="43"/>
      <c r="S198" s="43"/>
      <c r="T198" s="43"/>
      <c r="U198" s="43"/>
    </row>
    <row r="199" spans="1:21" x14ac:dyDescent="0.2">
      <c r="A199" s="68">
        <v>24</v>
      </c>
      <c r="B199" s="68"/>
      <c r="C199" s="68">
        <f t="shared" si="20"/>
        <v>10.026612323556494</v>
      </c>
      <c r="D199" s="68"/>
      <c r="E199" s="68"/>
      <c r="F199" s="68">
        <f t="shared" si="22"/>
        <v>9.4973130527268772</v>
      </c>
      <c r="G199" s="68"/>
      <c r="H199" s="68"/>
      <c r="I199" s="68">
        <f t="shared" si="23"/>
        <v>15.289014570552151</v>
      </c>
      <c r="J199" s="68"/>
      <c r="K199" s="68"/>
      <c r="L199" s="68">
        <f t="shared" si="21"/>
        <v>15.162522871596172</v>
      </c>
      <c r="M199" s="68"/>
      <c r="N199" s="43"/>
      <c r="O199" s="43"/>
      <c r="P199" s="43"/>
      <c r="Q199" s="43"/>
      <c r="R199" s="43"/>
      <c r="S199" s="43"/>
      <c r="T199" s="43"/>
      <c r="U199" s="43"/>
    </row>
    <row r="200" spans="1:21" x14ac:dyDescent="0.2">
      <c r="A200" s="68">
        <v>25</v>
      </c>
      <c r="B200" s="68"/>
      <c r="C200" s="68">
        <f t="shared" si="20"/>
        <v>10.203196355384879</v>
      </c>
      <c r="D200" s="68"/>
      <c r="E200" s="68"/>
      <c r="F200" s="68">
        <f t="shared" si="22"/>
        <v>9.6645753120292266</v>
      </c>
      <c r="G200" s="68"/>
      <c r="H200" s="68"/>
      <c r="I200" s="68">
        <f t="shared" si="23"/>
        <v>15.610721177788852</v>
      </c>
      <c r="J200" s="68"/>
      <c r="K200" s="68"/>
      <c r="L200" s="68">
        <f t="shared" si="21"/>
        <v>15.481567880524691</v>
      </c>
      <c r="M200" s="68"/>
      <c r="N200" s="43"/>
      <c r="O200" s="43"/>
      <c r="P200" s="43"/>
      <c r="Q200" s="43"/>
      <c r="R200" s="43"/>
      <c r="S200" s="43"/>
      <c r="T200" s="43"/>
      <c r="U200" s="43"/>
    </row>
    <row r="201" spans="1:21" x14ac:dyDescent="0.2">
      <c r="A201" s="68">
        <v>26</v>
      </c>
      <c r="B201" s="68"/>
      <c r="C201" s="68">
        <f t="shared" si="20"/>
        <v>10.38015539719334</v>
      </c>
      <c r="D201" s="68"/>
      <c r="E201" s="68"/>
      <c r="F201" s="68">
        <f t="shared" si="22"/>
        <v>9.8321927847440218</v>
      </c>
      <c r="G201" s="68"/>
      <c r="H201" s="68"/>
      <c r="I201" s="68">
        <f t="shared" si="23"/>
        <v>15.932645631067954</v>
      </c>
      <c r="J201" s="68"/>
      <c r="K201" s="68"/>
      <c r="L201" s="68">
        <f t="shared" si="21"/>
        <v>15.800828933174355</v>
      </c>
      <c r="M201" s="68"/>
      <c r="N201" s="43"/>
      <c r="O201" s="43"/>
      <c r="P201" s="43"/>
      <c r="Q201" s="43"/>
      <c r="R201" s="43"/>
      <c r="S201" s="43"/>
      <c r="T201" s="43"/>
      <c r="U201" s="43"/>
    </row>
    <row r="202" spans="1:21" x14ac:dyDescent="0.2">
      <c r="A202" s="68">
        <v>27</v>
      </c>
      <c r="B202" s="68"/>
      <c r="C202" s="68">
        <f t="shared" si="20"/>
        <v>10.557461749381087</v>
      </c>
      <c r="D202" s="68"/>
      <c r="E202" s="68"/>
      <c r="F202" s="68">
        <f t="shared" si="22"/>
        <v>10.000139233516938</v>
      </c>
      <c r="G202" s="68"/>
      <c r="H202" s="68"/>
      <c r="I202" s="68">
        <f t="shared" si="23"/>
        <v>16.25477183948864</v>
      </c>
      <c r="J202" s="68"/>
      <c r="K202" s="68"/>
      <c r="L202" s="68">
        <f t="shared" si="21"/>
        <v>16.120290071770338</v>
      </c>
      <c r="M202" s="68"/>
      <c r="N202" s="43"/>
      <c r="O202" s="43"/>
      <c r="P202" s="43"/>
      <c r="Q202" s="43"/>
      <c r="R202" s="43"/>
      <c r="S202" s="43"/>
      <c r="T202" s="43"/>
      <c r="U202" s="43"/>
    </row>
    <row r="203" spans="1:21" x14ac:dyDescent="0.2">
      <c r="A203" s="68">
        <v>28</v>
      </c>
      <c r="B203" s="68"/>
      <c r="C203" s="68">
        <f t="shared" si="20"/>
        <v>10.735090374785818</v>
      </c>
      <c r="D203" s="68"/>
      <c r="E203" s="68"/>
      <c r="F203" s="68">
        <f t="shared" si="22"/>
        <v>10.168390942883507</v>
      </c>
      <c r="G203" s="68"/>
      <c r="H203" s="68"/>
      <c r="I203" s="68">
        <f t="shared" si="23"/>
        <v>16.577085258780034</v>
      </c>
      <c r="J203" s="68"/>
      <c r="K203" s="68"/>
      <c r="L203" s="68">
        <f t="shared" si="21"/>
        <v>16.439936872371931</v>
      </c>
      <c r="M203" s="68"/>
      <c r="N203" s="43"/>
      <c r="O203" s="43"/>
      <c r="P203" s="43"/>
      <c r="Q203" s="43"/>
      <c r="R203" s="43"/>
      <c r="S203" s="43"/>
      <c r="T203" s="43"/>
      <c r="U203" s="43"/>
    </row>
    <row r="204" spans="1:21" x14ac:dyDescent="0.2">
      <c r="A204" s="68">
        <v>29</v>
      </c>
      <c r="B204" s="68"/>
      <c r="C204" s="68">
        <f t="shared" si="20"/>
        <v>10.913018586303842</v>
      </c>
      <c r="D204" s="68"/>
      <c r="E204" s="68"/>
      <c r="F204" s="68">
        <f t="shared" si="22"/>
        <v>10.336926423379582</v>
      </c>
      <c r="G204" s="68"/>
      <c r="H204" s="68"/>
      <c r="I204" s="68">
        <f t="shared" si="23"/>
        <v>16.899572709837543</v>
      </c>
      <c r="J204" s="68"/>
      <c r="K204" s="68"/>
      <c r="L204" s="68">
        <f t="shared" si="21"/>
        <v>16.759756264910166</v>
      </c>
      <c r="M204" s="68"/>
      <c r="N204" s="43"/>
      <c r="O204" s="43"/>
      <c r="P204" s="43"/>
      <c r="Q204" s="43"/>
      <c r="R204" s="43"/>
      <c r="S204" s="43"/>
      <c r="T204" s="43"/>
      <c r="U204" s="43"/>
    </row>
    <row r="205" spans="1:21" x14ac:dyDescent="0.2">
      <c r="A205" s="68">
        <v>30</v>
      </c>
      <c r="B205" s="68"/>
      <c r="C205" s="68">
        <f t="shared" si="20"/>
        <v>11.091225777482901</v>
      </c>
      <c r="D205" s="68"/>
      <c r="E205" s="68"/>
      <c r="F205" s="68">
        <f t="shared" si="22"/>
        <v>10.505726156356028</v>
      </c>
      <c r="G205" s="68"/>
      <c r="H205" s="68"/>
      <c r="I205" s="68">
        <f t="shared" si="23"/>
        <v>17.222222222222221</v>
      </c>
      <c r="J205" s="68"/>
      <c r="K205" s="68"/>
      <c r="L205" s="68">
        <f t="shared" si="21"/>
        <v>17.079736377981988</v>
      </c>
      <c r="M205" s="68"/>
      <c r="N205" s="43"/>
      <c r="O205" s="43"/>
      <c r="P205" s="43"/>
      <c r="Q205" s="43"/>
      <c r="R205" s="43"/>
      <c r="S205" s="43"/>
      <c r="T205" s="43"/>
      <c r="U205" s="43"/>
    </row>
    <row r="206" spans="1:21" x14ac:dyDescent="0.2">
      <c r="A206" s="68">
        <v>31</v>
      </c>
      <c r="B206" s="68"/>
      <c r="C206" s="68">
        <f t="shared" si="20"/>
        <v>11.269693189345798</v>
      </c>
      <c r="D206" s="68"/>
      <c r="E206" s="68"/>
      <c r="F206" s="68">
        <f t="shared" si="22"/>
        <v>10.674772373111585</v>
      </c>
      <c r="G206" s="68"/>
      <c r="H206" s="68"/>
      <c r="I206" s="68">
        <f t="shared" si="23"/>
        <v>17.545022898706893</v>
      </c>
      <c r="J206" s="68"/>
      <c r="K206" s="68"/>
      <c r="L206" s="68">
        <f t="shared" si="21"/>
        <v>17.399866404517034</v>
      </c>
      <c r="M206" s="68"/>
      <c r="N206" s="43"/>
      <c r="O206" s="43"/>
      <c r="P206" s="43"/>
      <c r="Q206" s="43"/>
      <c r="R206" s="43"/>
      <c r="S206" s="43"/>
      <c r="T206" s="43"/>
      <c r="U206" s="43"/>
    </row>
    <row r="207" spans="1:21" x14ac:dyDescent="0.2">
      <c r="A207" s="68">
        <v>32</v>
      </c>
      <c r="B207" s="68"/>
      <c r="C207" s="68">
        <f t="shared" si="20"/>
        <v>11.448403707884648</v>
      </c>
      <c r="D207" s="68"/>
      <c r="E207" s="68"/>
      <c r="F207" s="68">
        <f t="shared" si="22"/>
        <v>10.844048863077299</v>
      </c>
      <c r="G207" s="68"/>
      <c r="H207" s="68"/>
      <c r="I207" s="68">
        <f t="shared" si="23"/>
        <v>17.867964797639125</v>
      </c>
      <c r="J207" s="68"/>
      <c r="K207" s="68"/>
      <c r="L207" s="68">
        <f t="shared" si="21"/>
        <v>17.720136485113851</v>
      </c>
      <c r="M207" s="68"/>
      <c r="N207" s="43"/>
      <c r="O207" s="43"/>
      <c r="P207" s="43"/>
      <c r="Q207" s="43"/>
      <c r="R207" s="43"/>
      <c r="S207" s="43"/>
      <c r="T207" s="43"/>
      <c r="U207" s="43"/>
    </row>
    <row r="208" spans="1:21" x14ac:dyDescent="0.2">
      <c r="A208" s="68">
        <v>33</v>
      </c>
      <c r="B208" s="68"/>
      <c r="C208" s="68">
        <f t="shared" si="20"/>
        <v>11.627341687620312</v>
      </c>
      <c r="D208" s="68"/>
      <c r="E208" s="68"/>
      <c r="F208" s="68">
        <f t="shared" si="22"/>
        <v>11.013540806690147</v>
      </c>
      <c r="G208" s="68"/>
      <c r="H208" s="68"/>
      <c r="I208" s="68">
        <f t="shared" si="23"/>
        <v>18.191038830445546</v>
      </c>
      <c r="J208" s="68"/>
      <c r="K208" s="68"/>
      <c r="L208" s="68">
        <f t="shared" si="21"/>
        <v>18.040537606392217</v>
      </c>
      <c r="M208" s="68"/>
      <c r="N208" s="43"/>
      <c r="O208" s="43"/>
      <c r="P208" s="43"/>
      <c r="Q208" s="43"/>
      <c r="R208" s="43"/>
      <c r="S208" s="43"/>
      <c r="T208" s="43"/>
      <c r="U208" s="43"/>
    </row>
    <row r="209" spans="1:21" x14ac:dyDescent="0.2">
      <c r="A209" s="68">
        <v>34</v>
      </c>
      <c r="B209" s="68"/>
      <c r="C209" s="68">
        <f t="shared" si="20"/>
        <v>11.806492797394995</v>
      </c>
      <c r="D209" s="68"/>
      <c r="E209" s="68"/>
      <c r="F209" s="68">
        <f t="shared" si="22"/>
        <v>11.183234629326153</v>
      </c>
      <c r="G209" s="68"/>
      <c r="H209" s="68"/>
      <c r="I209" s="68">
        <f t="shared" si="23"/>
        <v>18.514236672051702</v>
      </c>
      <c r="J209" s="68"/>
      <c r="K209" s="68"/>
      <c r="L209" s="68">
        <f t="shared" si="21"/>
        <v>18.361061512154109</v>
      </c>
      <c r="M209" s="68"/>
      <c r="N209" s="43"/>
      <c r="O209" s="43"/>
      <c r="P209" s="43"/>
      <c r="Q209" s="43"/>
      <c r="R209" s="43"/>
      <c r="S209" s="43"/>
      <c r="T209" s="43"/>
      <c r="U209" s="43"/>
    </row>
    <row r="210" spans="1:21" x14ac:dyDescent="0.2">
      <c r="A210" s="68">
        <v>35</v>
      </c>
      <c r="B210" s="68"/>
      <c r="C210" s="68">
        <f t="shared" si="20"/>
        <v>11.985843885196793</v>
      </c>
      <c r="D210" s="68"/>
      <c r="E210" s="68"/>
      <c r="F210" s="68">
        <f t="shared" si="22"/>
        <v>11.353117873260789</v>
      </c>
      <c r="G210" s="68"/>
      <c r="H210" s="68"/>
      <c r="I210" s="68">
        <f t="shared" si="23"/>
        <v>18.837550682357598</v>
      </c>
      <c r="J210" s="68"/>
      <c r="K210" s="68"/>
      <c r="L210" s="68">
        <f t="shared" si="21"/>
        <v>18.68170062550892</v>
      </c>
      <c r="M210" s="68"/>
      <c r="N210" s="43"/>
      <c r="O210" s="43"/>
      <c r="P210" s="43"/>
      <c r="Q210" s="43"/>
      <c r="R210" s="43"/>
      <c r="S210" s="43"/>
      <c r="T210" s="43"/>
      <c r="U210" s="43"/>
    </row>
    <row r="211" spans="1:21" x14ac:dyDescent="0.2">
      <c r="A211" s="68">
        <v>36</v>
      </c>
      <c r="B211" s="68"/>
      <c r="C211" s="68">
        <f t="shared" si="20"/>
        <v>12.165382859331045</v>
      </c>
      <c r="D211" s="68"/>
      <c r="E211" s="68"/>
      <c r="F211" s="68">
        <f t="shared" si="22"/>
        <v>11.523179085113208</v>
      </c>
      <c r="G211" s="68"/>
      <c r="H211" s="68"/>
      <c r="I211" s="68">
        <f t="shared" si="23"/>
        <v>19.160973837209301</v>
      </c>
      <c r="J211" s="68"/>
      <c r="K211" s="68"/>
      <c r="L211" s="68">
        <f t="shared" si="21"/>
        <v>19.002447980416157</v>
      </c>
      <c r="M211" s="68"/>
      <c r="N211" s="43"/>
      <c r="O211" s="43"/>
      <c r="P211" s="43"/>
      <c r="Q211" s="43"/>
      <c r="R211" s="43"/>
      <c r="S211" s="43"/>
      <c r="T211" s="43"/>
      <c r="U211" s="43"/>
    </row>
    <row r="212" spans="1:21" x14ac:dyDescent="0.2">
      <c r="A212" s="68">
        <v>37</v>
      </c>
      <c r="B212" s="68"/>
      <c r="C212" s="68">
        <f t="shared" si="20"/>
        <v>12.345098583677743</v>
      </c>
      <c r="D212" s="68"/>
      <c r="E212" s="68"/>
      <c r="F212" s="68">
        <f t="shared" si="22"/>
        <v>11.693407716632965</v>
      </c>
      <c r="G212" s="68"/>
      <c r="H212" s="68"/>
      <c r="I212" s="68">
        <f t="shared" si="23"/>
        <v>19.484499667553187</v>
      </c>
      <c r="J212" s="68"/>
      <c r="K212" s="68"/>
      <c r="L212" s="68">
        <f t="shared" si="21"/>
        <v>19.323297161343071</v>
      </c>
      <c r="M212" s="68"/>
      <c r="N212" s="43"/>
      <c r="O212" s="43"/>
      <c r="P212" s="43"/>
      <c r="Q212" s="43"/>
      <c r="R212" s="43"/>
      <c r="S212" s="43"/>
      <c r="T212" s="43"/>
      <c r="U212" s="43"/>
    </row>
    <row r="213" spans="1:21" x14ac:dyDescent="0.2">
      <c r="A213" s="68">
        <v>38</v>
      </c>
      <c r="B213" s="68"/>
      <c r="C213" s="68">
        <f t="shared" si="20"/>
        <v>12.524980785124685</v>
      </c>
      <c r="D213" s="68"/>
      <c r="E213" s="68"/>
      <c r="F213" s="68">
        <f t="shared" si="22"/>
        <v>11.863794037019721</v>
      </c>
      <c r="G213" s="68"/>
      <c r="H213" s="68"/>
      <c r="I213" s="68">
        <f t="shared" si="23"/>
        <v>19.808122205663196</v>
      </c>
      <c r="J213" s="68"/>
      <c r="K213" s="68"/>
      <c r="L213" s="68">
        <f t="shared" si="21"/>
        <v>19.64424224993682</v>
      </c>
      <c r="M213" s="68"/>
      <c r="N213" s="43"/>
      <c r="O213" s="43"/>
      <c r="P213" s="43"/>
      <c r="Q213" s="43"/>
      <c r="R213" s="43"/>
      <c r="S213" s="43"/>
      <c r="T213" s="43"/>
      <c r="U213" s="43"/>
    </row>
    <row r="214" spans="1:21" x14ac:dyDescent="0.2">
      <c r="A214" s="68">
        <v>39</v>
      </c>
      <c r="B214" s="68"/>
      <c r="C214" s="68">
        <f t="shared" si="20"/>
        <v>12.705019971556498</v>
      </c>
      <c r="D214" s="68"/>
      <c r="E214" s="68"/>
      <c r="F214" s="68">
        <f t="shared" si="22"/>
        <v>12.034329055241576</v>
      </c>
      <c r="G214" s="68"/>
      <c r="H214" s="68"/>
      <c r="I214" s="68">
        <f t="shared" si="23"/>
        <v>20.131835937499996</v>
      </c>
      <c r="J214" s="68"/>
      <c r="K214" s="68"/>
      <c r="L214" s="68">
        <f t="shared" si="21"/>
        <v>19.965277777777775</v>
      </c>
      <c r="M214" s="68"/>
      <c r="N214" s="43"/>
      <c r="O214" s="43"/>
      <c r="P214" s="43"/>
      <c r="Q214" s="43"/>
      <c r="R214" s="43"/>
      <c r="S214" s="43"/>
      <c r="T214" s="43"/>
      <c r="U214" s="43"/>
    </row>
    <row r="215" spans="1:21" x14ac:dyDescent="0.2">
      <c r="A215" s="68">
        <v>40</v>
      </c>
      <c r="B215" s="68"/>
      <c r="C215" s="68">
        <f t="shared" si="20"/>
        <v>12.885207359021402</v>
      </c>
      <c r="D215" s="68"/>
      <c r="E215" s="68"/>
      <c r="F215" s="68">
        <f t="shared" si="22"/>
        <v>12.205004451046666</v>
      </c>
      <c r="G215" s="68"/>
      <c r="H215" s="68"/>
      <c r="I215" s="68">
        <f t="shared" si="23"/>
        <v>20.455635760401726</v>
      </c>
      <c r="J215" s="68"/>
      <c r="K215" s="68"/>
      <c r="L215" s="68">
        <f t="shared" si="21"/>
        <v>20.286398684420284</v>
      </c>
      <c r="M215" s="68"/>
      <c r="N215" s="43"/>
      <c r="O215" s="43"/>
      <c r="P215" s="43"/>
      <c r="Q215" s="43"/>
      <c r="R215" s="43"/>
      <c r="S215" s="43"/>
      <c r="T215" s="43"/>
      <c r="U215" s="43"/>
    </row>
    <row r="216" spans="1:21" x14ac:dyDescent="0.2">
      <c r="A216" s="68">
        <v>41</v>
      </c>
      <c r="B216" s="68"/>
      <c r="C216" s="68">
        <f t="shared" si="20"/>
        <v>13.065534806899233</v>
      </c>
      <c r="D216" s="68"/>
      <c r="E216" s="68"/>
      <c r="F216" s="68">
        <f t="shared" si="22"/>
        <v>12.375812513553623</v>
      </c>
      <c r="G216" s="68"/>
      <c r="H216" s="68"/>
      <c r="I216" s="68">
        <f t="shared" si="23"/>
        <v>20.779516945422529</v>
      </c>
      <c r="J216" s="68"/>
      <c r="K216" s="68"/>
      <c r="L216" s="68">
        <f t="shared" si="21"/>
        <v>20.607600280042824</v>
      </c>
      <c r="M216" s="68"/>
      <c r="N216" s="43"/>
      <c r="O216" s="43"/>
      <c r="P216" s="43"/>
      <c r="Q216" s="43"/>
      <c r="R216" s="43"/>
      <c r="S216" s="43"/>
      <c r="T216" s="43"/>
      <c r="U216" s="43"/>
    </row>
    <row r="217" spans="1:21" ht="15" x14ac:dyDescent="0.2">
      <c r="A217" s="79" t="s">
        <v>99</v>
      </c>
      <c r="B217" s="56"/>
      <c r="C217" s="112"/>
      <c r="D217" s="81"/>
      <c r="E217" s="81"/>
      <c r="F217" s="81"/>
      <c r="G217" s="81"/>
      <c r="H217" s="81"/>
      <c r="I217" s="81"/>
      <c r="J217" s="81"/>
      <c r="K217" s="81"/>
      <c r="L217" s="81"/>
      <c r="M217" s="82"/>
      <c r="N217" s="43"/>
      <c r="O217" s="43"/>
      <c r="P217" s="43"/>
      <c r="Q217" s="43"/>
      <c r="R217" s="43"/>
      <c r="S217" s="43"/>
      <c r="T217" s="43"/>
      <c r="U217" s="43"/>
    </row>
    <row r="218" spans="1:21" x14ac:dyDescent="0.2">
      <c r="A218" s="68">
        <v>1</v>
      </c>
      <c r="B218" s="68"/>
      <c r="C218" s="68">
        <f>900*0.25*((C134-1)+SQRT(((C134-1)^2)+(8*0.5*C134)/(C92*0.25)))</f>
        <v>2.1233655781414287</v>
      </c>
      <c r="D218" s="68"/>
      <c r="E218" s="68"/>
      <c r="F218" s="68">
        <f>900*0.25*((F134-1)+SQRT(((F134-1)^2)+(8*0.5*F134)/(F92*0.25)))</f>
        <v>1.208280038875384</v>
      </c>
      <c r="G218" s="68"/>
      <c r="H218" s="68"/>
      <c r="I218" s="68">
        <f>900*0.25*((I134-1)+SQRT(((I134-1)^2)+(8*0.5*I134)/(I92*0.25)))</f>
        <v>3.4945114025254354</v>
      </c>
      <c r="J218" s="68"/>
      <c r="K218" s="68"/>
      <c r="L218" s="68">
        <f>900*0.25*((L134-1)+SQRT(((L134-1)^2)+(8*0.5*L134)/(L92*0.25)))</f>
        <v>3.1273198851202695</v>
      </c>
      <c r="M218" s="68"/>
      <c r="N218" s="43"/>
      <c r="O218" s="43"/>
      <c r="P218" s="43"/>
      <c r="Q218" s="43"/>
      <c r="R218" s="43"/>
      <c r="S218" s="43"/>
      <c r="T218" s="43"/>
      <c r="U218" s="43"/>
    </row>
    <row r="219" spans="1:21" x14ac:dyDescent="0.2">
      <c r="A219" s="108">
        <v>2</v>
      </c>
      <c r="B219" s="108"/>
      <c r="C219" s="108">
        <f t="shared" ref="C219:C258" si="24">900*0.25*((C135-1)+SQRT(((C135-1)^2)+(8*0.5*C135)/(C93*0.25)))</f>
        <v>1.9074367946488535</v>
      </c>
      <c r="D219" s="108"/>
      <c r="E219" s="108"/>
      <c r="F219" s="108">
        <f t="shared" ref="F219:F258" si="25">900*0.25*((F135-1)+SQRT(((F135-1)^2)+(8*0.5*F135)/(F93*0.25)))</f>
        <v>1.0987467426052</v>
      </c>
      <c r="G219" s="108"/>
      <c r="H219" s="108"/>
      <c r="I219" s="108">
        <f t="shared" ref="I219:I258" si="26">900*0.25*((I135-1)+SQRT(((I135-1)^2)+(8*0.5*I135)/(I93*0.25)))</f>
        <v>3.0982706508439732</v>
      </c>
      <c r="J219" s="108"/>
      <c r="K219" s="108"/>
      <c r="L219" s="108">
        <f t="shared" ref="L219:L258" si="27">900*0.25*((L135-1)+SQRT(((L135-1)^2)+(8*0.5*L135)/(L93*0.25)))</f>
        <v>2.782622188997613</v>
      </c>
      <c r="M219" s="108"/>
      <c r="N219" s="43"/>
      <c r="O219" s="43"/>
      <c r="P219" s="43"/>
      <c r="Q219" s="43"/>
      <c r="R219" s="43"/>
      <c r="S219" s="43"/>
      <c r="T219" s="43"/>
      <c r="U219" s="43"/>
    </row>
    <row r="220" spans="1:21" x14ac:dyDescent="0.2">
      <c r="A220" s="68">
        <v>3</v>
      </c>
      <c r="B220" s="68"/>
      <c r="C220" s="68">
        <f t="shared" si="24"/>
        <v>1.7440453050660083</v>
      </c>
      <c r="D220" s="68"/>
      <c r="E220" s="68"/>
      <c r="F220" s="68">
        <f t="shared" si="25"/>
        <v>1.0143446352906289</v>
      </c>
      <c r="G220" s="68"/>
      <c r="H220" s="68"/>
      <c r="I220" s="68">
        <f t="shared" si="26"/>
        <v>2.8037240290517405</v>
      </c>
      <c r="J220" s="68"/>
      <c r="K220" s="68"/>
      <c r="L220" s="68">
        <f t="shared" si="27"/>
        <v>2.5250390551633832</v>
      </c>
      <c r="M220" s="68"/>
      <c r="N220" s="43"/>
      <c r="O220" s="43"/>
      <c r="P220" s="43"/>
      <c r="Q220" s="43"/>
      <c r="R220" s="43"/>
      <c r="S220" s="43"/>
      <c r="T220" s="43"/>
      <c r="U220" s="43"/>
    </row>
    <row r="221" spans="1:21" x14ac:dyDescent="0.2">
      <c r="A221" s="68">
        <v>4</v>
      </c>
      <c r="B221" s="68"/>
      <c r="C221" s="68">
        <f t="shared" si="24"/>
        <v>1.6164101956328059</v>
      </c>
      <c r="D221" s="68"/>
      <c r="E221" s="68"/>
      <c r="F221" s="68">
        <f t="shared" si="25"/>
        <v>0.9474540682921001</v>
      </c>
      <c r="G221" s="68"/>
      <c r="H221" s="68"/>
      <c r="I221" s="68">
        <f t="shared" si="26"/>
        <v>2.576874974605234</v>
      </c>
      <c r="J221" s="68"/>
      <c r="K221" s="68"/>
      <c r="L221" s="68">
        <f t="shared" si="27"/>
        <v>2.3258398132424669</v>
      </c>
      <c r="M221" s="68"/>
      <c r="N221" s="43"/>
      <c r="O221" s="43"/>
      <c r="P221" s="43"/>
      <c r="Q221" s="43"/>
      <c r="R221" s="43"/>
      <c r="S221" s="43"/>
      <c r="T221" s="43"/>
      <c r="U221" s="43"/>
    </row>
    <row r="222" spans="1:21" x14ac:dyDescent="0.2">
      <c r="A222" s="68">
        <v>5</v>
      </c>
      <c r="B222" s="68"/>
      <c r="C222" s="68">
        <f t="shared" si="24"/>
        <v>1.5141353630921368</v>
      </c>
      <c r="D222" s="68"/>
      <c r="E222" s="68"/>
      <c r="F222" s="68">
        <f t="shared" si="25"/>
        <v>0.89322055716446191</v>
      </c>
      <c r="G222" s="68"/>
      <c r="H222" s="68"/>
      <c r="I222" s="68">
        <f t="shared" si="26"/>
        <v>2.3971908450148574</v>
      </c>
      <c r="J222" s="68"/>
      <c r="K222" s="68"/>
      <c r="L222" s="68">
        <f t="shared" si="27"/>
        <v>2.1675341766987319</v>
      </c>
      <c r="M222" s="68"/>
      <c r="N222" s="43"/>
      <c r="O222" s="43"/>
      <c r="P222" s="43"/>
      <c r="Q222" s="43"/>
      <c r="R222" s="43"/>
      <c r="S222" s="43"/>
      <c r="T222" s="43"/>
      <c r="U222" s="43"/>
    </row>
    <row r="223" spans="1:21" x14ac:dyDescent="0.2">
      <c r="A223" s="68">
        <v>6</v>
      </c>
      <c r="B223" s="68"/>
      <c r="C223" s="68">
        <f t="shared" si="24"/>
        <v>1.430457922202133</v>
      </c>
      <c r="D223" s="68"/>
      <c r="E223" s="68"/>
      <c r="F223" s="68">
        <f t="shared" si="25"/>
        <v>0.84841390137713191</v>
      </c>
      <c r="G223" s="68"/>
      <c r="H223" s="68"/>
      <c r="I223" s="68">
        <f t="shared" si="26"/>
        <v>2.2515884822494141</v>
      </c>
      <c r="J223" s="68"/>
      <c r="K223" s="68"/>
      <c r="L223" s="68">
        <f t="shared" si="27"/>
        <v>2.0389067465618469</v>
      </c>
      <c r="M223" s="68"/>
      <c r="N223" s="43"/>
      <c r="O223" s="43"/>
      <c r="P223" s="43"/>
      <c r="Q223" s="43"/>
      <c r="R223" s="43"/>
      <c r="S223" s="43"/>
      <c r="T223" s="43"/>
      <c r="U223" s="43"/>
    </row>
    <row r="224" spans="1:21" x14ac:dyDescent="0.2">
      <c r="A224" s="68">
        <v>7</v>
      </c>
      <c r="B224" s="68"/>
      <c r="C224" s="68">
        <f t="shared" si="24"/>
        <v>1.3607996282167079</v>
      </c>
      <c r="D224" s="68"/>
      <c r="E224" s="68"/>
      <c r="F224" s="68">
        <f t="shared" si="25"/>
        <v>0.81080613606948349</v>
      </c>
      <c r="G224" s="68"/>
      <c r="H224" s="68"/>
      <c r="I224" s="68">
        <f t="shared" si="26"/>
        <v>2.1313621413170307</v>
      </c>
      <c r="J224" s="68"/>
      <c r="K224" s="68"/>
      <c r="L224" s="68">
        <f t="shared" si="27"/>
        <v>1.9324558846212452</v>
      </c>
      <c r="M224" s="68"/>
      <c r="N224" s="43"/>
      <c r="O224" s="43"/>
      <c r="P224" s="43"/>
      <c r="Q224" s="43"/>
      <c r="R224" s="43"/>
      <c r="S224" s="43"/>
      <c r="T224" s="43"/>
      <c r="U224" s="43"/>
    </row>
    <row r="225" spans="1:21" x14ac:dyDescent="0.2">
      <c r="A225" s="90">
        <v>8</v>
      </c>
      <c r="B225" s="90"/>
      <c r="C225" s="90">
        <f t="shared" si="24"/>
        <v>1.301956715562627</v>
      </c>
      <c r="D225" s="104"/>
      <c r="E225" s="104"/>
      <c r="F225" s="68">
        <f t="shared" si="25"/>
        <v>0.77881352019118777</v>
      </c>
      <c r="G225" s="104"/>
      <c r="H225" s="104"/>
      <c r="I225" s="90">
        <f t="shared" si="26"/>
        <v>2.0305076525156589</v>
      </c>
      <c r="J225" s="90"/>
      <c r="K225" s="90"/>
      <c r="L225" s="90">
        <f t="shared" si="27"/>
        <v>1.8429855174400323</v>
      </c>
      <c r="M225" s="90"/>
      <c r="N225" s="43"/>
      <c r="O225" s="43"/>
      <c r="P225" s="43"/>
      <c r="Q225" s="43"/>
      <c r="R225" s="43"/>
      <c r="S225" s="43"/>
      <c r="T225" s="43"/>
      <c r="U225" s="43"/>
    </row>
    <row r="226" spans="1:21" x14ac:dyDescent="0.2">
      <c r="A226" s="68">
        <v>9</v>
      </c>
      <c r="B226" s="68"/>
      <c r="C226" s="68">
        <f t="shared" si="24"/>
        <v>1.2516235759833765</v>
      </c>
      <c r="D226" s="68"/>
      <c r="E226" s="68"/>
      <c r="F226" s="68">
        <f t="shared" si="25"/>
        <v>0.75128096334229066</v>
      </c>
      <c r="G226" s="68"/>
      <c r="H226" s="68"/>
      <c r="I226" s="68">
        <f t="shared" si="26"/>
        <v>1.9447575727953914</v>
      </c>
      <c r="J226" s="68"/>
      <c r="K226" s="68"/>
      <c r="L226" s="68">
        <f t="shared" si="27"/>
        <v>1.7667890636368588</v>
      </c>
      <c r="M226" s="68"/>
      <c r="N226" s="43"/>
      <c r="O226" s="43"/>
      <c r="P226" s="43"/>
      <c r="Q226" s="43"/>
      <c r="R226" s="43"/>
      <c r="S226" s="43"/>
      <c r="T226" s="43"/>
      <c r="U226" s="43"/>
    </row>
    <row r="227" spans="1:21" x14ac:dyDescent="0.2">
      <c r="A227" s="90">
        <v>10</v>
      </c>
      <c r="B227" s="90"/>
      <c r="C227" s="90">
        <f t="shared" si="24"/>
        <v>1.2081006993034911</v>
      </c>
      <c r="D227" s="90"/>
      <c r="E227" s="90"/>
      <c r="F227" s="68">
        <f t="shared" si="25"/>
        <v>0.72734714713980075</v>
      </c>
      <c r="G227" s="90"/>
      <c r="H227" s="90"/>
      <c r="I227" s="90">
        <f t="shared" si="26"/>
        <v>1.8710000687180983</v>
      </c>
      <c r="J227" s="90"/>
      <c r="K227" s="90"/>
      <c r="L227" s="90">
        <f t="shared" si="27"/>
        <v>1.7011552132891239</v>
      </c>
      <c r="M227" s="90"/>
      <c r="N227" s="43"/>
      <c r="O227" s="43"/>
      <c r="P227" s="43"/>
      <c r="Q227" s="43"/>
      <c r="R227" s="43"/>
      <c r="S227" s="43"/>
      <c r="T227" s="43"/>
      <c r="U227" s="43"/>
    </row>
    <row r="228" spans="1:21" x14ac:dyDescent="0.2">
      <c r="A228" s="68">
        <v>11</v>
      </c>
      <c r="B228" s="68"/>
      <c r="C228" s="68">
        <f t="shared" si="24"/>
        <v>1.1701090638956857</v>
      </c>
      <c r="D228" s="68"/>
      <c r="E228" s="68"/>
      <c r="F228" s="68">
        <f t="shared" si="25"/>
        <v>0.7063573075891949</v>
      </c>
      <c r="G228" s="68"/>
      <c r="H228" s="68"/>
      <c r="I228" s="68">
        <f t="shared" si="26"/>
        <v>1.8069152674323352</v>
      </c>
      <c r="J228" s="68"/>
      <c r="K228" s="68"/>
      <c r="L228" s="68">
        <f t="shared" si="27"/>
        <v>1.6440572028999456</v>
      </c>
      <c r="M228" s="68"/>
      <c r="N228" s="43"/>
      <c r="O228" s="43"/>
      <c r="P228" s="43"/>
      <c r="Q228" s="43"/>
      <c r="R228" s="43"/>
      <c r="S228" s="43"/>
      <c r="T228" s="43"/>
      <c r="U228" s="43"/>
    </row>
    <row r="229" spans="1:21" x14ac:dyDescent="0.2">
      <c r="A229" s="68">
        <v>12</v>
      </c>
      <c r="B229" s="68"/>
      <c r="C229" s="68">
        <f t="shared" si="24"/>
        <v>1.1366684724296334</v>
      </c>
      <c r="D229" s="68"/>
      <c r="E229" s="68"/>
      <c r="F229" s="68">
        <f t="shared" si="25"/>
        <v>0.6878051982907224</v>
      </c>
      <c r="G229" s="68"/>
      <c r="H229" s="68"/>
      <c r="I229" s="68">
        <f t="shared" si="26"/>
        <v>1.7507400855493183</v>
      </c>
      <c r="J229" s="68"/>
      <c r="K229" s="68"/>
      <c r="L229" s="68">
        <f t="shared" si="27"/>
        <v>1.5939510550077167</v>
      </c>
      <c r="M229" s="68"/>
      <c r="N229" s="43"/>
      <c r="O229" s="43"/>
      <c r="P229" s="43"/>
      <c r="Q229" s="43"/>
      <c r="R229" s="43"/>
      <c r="S229" s="43"/>
      <c r="T229" s="43"/>
      <c r="U229" s="43"/>
    </row>
    <row r="230" spans="1:21" x14ac:dyDescent="0.2">
      <c r="A230" s="68">
        <v>13</v>
      </c>
      <c r="B230" s="68"/>
      <c r="C230" s="68">
        <f t="shared" si="24"/>
        <v>1.1070156215300275</v>
      </c>
      <c r="D230" s="68"/>
      <c r="E230" s="68"/>
      <c r="F230" s="68">
        <f t="shared" si="25"/>
        <v>0.67129348875522299</v>
      </c>
      <c r="G230" s="68"/>
      <c r="H230" s="68"/>
      <c r="I230" s="68">
        <f t="shared" si="26"/>
        <v>1.7011117347113358</v>
      </c>
      <c r="J230" s="68"/>
      <c r="K230" s="68"/>
      <c r="L230" s="68">
        <f t="shared" si="27"/>
        <v>1.5496408420089898</v>
      </c>
      <c r="M230" s="68"/>
      <c r="N230" s="43"/>
      <c r="O230" s="43"/>
      <c r="P230" s="43"/>
      <c r="Q230" s="43"/>
      <c r="R230" s="43"/>
      <c r="S230" s="43"/>
      <c r="T230" s="43"/>
      <c r="U230" s="43"/>
    </row>
    <row r="231" spans="1:21" x14ac:dyDescent="0.2">
      <c r="A231" s="68">
        <v>14</v>
      </c>
      <c r="B231" s="68"/>
      <c r="C231" s="68">
        <f t="shared" si="24"/>
        <v>1.0805476026262499</v>
      </c>
      <c r="D231" s="68"/>
      <c r="E231" s="68"/>
      <c r="F231" s="68">
        <f t="shared" si="25"/>
        <v>0.65650613483077269</v>
      </c>
      <c r="G231" s="68"/>
      <c r="H231" s="68"/>
      <c r="I231" s="68">
        <f t="shared" si="26"/>
        <v>1.6569609380458177</v>
      </c>
      <c r="J231" s="68"/>
      <c r="K231" s="68"/>
      <c r="L231" s="68">
        <f t="shared" si="27"/>
        <v>1.510186463172178</v>
      </c>
      <c r="M231" s="68"/>
      <c r="N231" s="43"/>
      <c r="O231" s="43"/>
      <c r="P231" s="43"/>
      <c r="Q231" s="43"/>
      <c r="R231" s="43"/>
      <c r="S231" s="43"/>
      <c r="T231" s="43"/>
      <c r="U231" s="43"/>
    </row>
    <row r="232" spans="1:21" x14ac:dyDescent="0.2">
      <c r="A232" s="90">
        <v>15</v>
      </c>
      <c r="B232" s="90"/>
      <c r="C232" s="68">
        <f t="shared" si="24"/>
        <v>1.0567821104814774</v>
      </c>
      <c r="D232" s="90"/>
      <c r="E232" s="90"/>
      <c r="F232" s="68">
        <f t="shared" si="25"/>
        <v>0.64318871653528953</v>
      </c>
      <c r="G232" s="90"/>
      <c r="H232" s="90"/>
      <c r="I232" s="90">
        <f t="shared" si="26"/>
        <v>1.6174374324594065</v>
      </c>
      <c r="J232" s="90"/>
      <c r="K232" s="90"/>
      <c r="L232" s="90">
        <f t="shared" si="27"/>
        <v>1.4748391275445889</v>
      </c>
      <c r="M232" s="90"/>
      <c r="N232" s="43"/>
      <c r="O232" s="43"/>
      <c r="P232" s="43"/>
      <c r="Q232" s="43"/>
      <c r="R232" s="43"/>
      <c r="S232" s="43"/>
      <c r="T232" s="43"/>
      <c r="U232" s="43"/>
    </row>
    <row r="233" spans="1:21" x14ac:dyDescent="0.2">
      <c r="A233" s="68">
        <v>16</v>
      </c>
      <c r="B233" s="68"/>
      <c r="C233" s="68">
        <f t="shared" si="24"/>
        <v>1.0353288862339576</v>
      </c>
      <c r="D233" s="68"/>
      <c r="E233" s="68"/>
      <c r="F233" s="68">
        <f t="shared" si="25"/>
        <v>0.6311341952484506</v>
      </c>
      <c r="G233" s="68"/>
      <c r="H233" s="68"/>
      <c r="I233" s="68">
        <f t="shared" si="26"/>
        <v>1.5818569579060526</v>
      </c>
      <c r="J233" s="68"/>
      <c r="K233" s="68"/>
      <c r="L233" s="68">
        <f t="shared" si="27"/>
        <v>1.4429953320095916</v>
      </c>
      <c r="M233" s="68"/>
      <c r="N233" s="43"/>
      <c r="O233" s="43"/>
      <c r="P233" s="43"/>
      <c r="Q233" s="43"/>
      <c r="R233" s="43"/>
      <c r="S233" s="43"/>
      <c r="T233" s="43"/>
      <c r="U233" s="43"/>
    </row>
    <row r="234" spans="1:21" x14ac:dyDescent="0.2">
      <c r="A234" s="68">
        <v>17</v>
      </c>
      <c r="B234" s="68"/>
      <c r="C234" s="68">
        <f t="shared" si="24"/>
        <v>1.015868873459036</v>
      </c>
      <c r="D234" s="68"/>
      <c r="E234" s="68"/>
      <c r="F234" s="68">
        <f t="shared" si="25"/>
        <v>0.62017243015521917</v>
      </c>
      <c r="G234" s="68"/>
      <c r="H234" s="68"/>
      <c r="I234" s="68">
        <f t="shared" si="26"/>
        <v>1.5496628619372204</v>
      </c>
      <c r="J234" s="68"/>
      <c r="K234" s="68"/>
      <c r="L234" s="68">
        <f t="shared" si="27"/>
        <v>1.4141634539427268</v>
      </c>
      <c r="M234" s="68"/>
      <c r="N234" s="43"/>
      <c r="O234" s="43"/>
      <c r="P234" s="43"/>
      <c r="Q234" s="43"/>
      <c r="R234" s="43"/>
      <c r="S234" s="43"/>
      <c r="T234" s="43"/>
      <c r="U234" s="43"/>
    </row>
    <row r="235" spans="1:21" x14ac:dyDescent="0.2">
      <c r="A235" s="68">
        <v>18</v>
      </c>
      <c r="B235" s="68"/>
      <c r="C235" s="68">
        <f t="shared" si="24"/>
        <v>0.99813876970112347</v>
      </c>
      <c r="D235" s="68"/>
      <c r="E235" s="68"/>
      <c r="F235" s="68">
        <f t="shared" si="25"/>
        <v>0.61016234901780375</v>
      </c>
      <c r="G235" s="68"/>
      <c r="H235" s="68"/>
      <c r="I235" s="68">
        <f t="shared" si="26"/>
        <v>1.520397842148216</v>
      </c>
      <c r="J235" s="68"/>
      <c r="K235" s="68"/>
      <c r="L235" s="68">
        <f t="shared" si="27"/>
        <v>1.3879391154856702</v>
      </c>
      <c r="M235" s="68"/>
      <c r="N235" s="43"/>
      <c r="O235" s="43"/>
      <c r="P235" s="43"/>
      <c r="Q235" s="43"/>
      <c r="R235" s="43"/>
      <c r="S235" s="43"/>
      <c r="T235" s="43"/>
      <c r="U235" s="43"/>
    </row>
    <row r="236" spans="1:21" x14ac:dyDescent="0.2">
      <c r="A236" s="68">
        <v>19</v>
      </c>
      <c r="B236" s="68"/>
      <c r="C236" s="68">
        <f t="shared" si="24"/>
        <v>0.9819194168363965</v>
      </c>
      <c r="D236" s="68"/>
      <c r="E236" s="68"/>
      <c r="F236" s="68">
        <f t="shared" si="25"/>
        <v>0.60098602353020891</v>
      </c>
      <c r="G236" s="68"/>
      <c r="H236" s="68"/>
      <c r="I236" s="68">
        <f t="shared" si="26"/>
        <v>1.4936828463777556</v>
      </c>
      <c r="J236" s="68"/>
      <c r="K236" s="68"/>
      <c r="L236" s="68">
        <f t="shared" si="27"/>
        <v>1.3639867546984374</v>
      </c>
      <c r="M236" s="68"/>
      <c r="N236" s="43"/>
      <c r="O236" s="43"/>
      <c r="P236" s="43"/>
      <c r="Q236" s="43"/>
      <c r="R236" s="43"/>
      <c r="S236" s="43"/>
      <c r="T236" s="43"/>
      <c r="U236" s="43"/>
    </row>
    <row r="237" spans="1:21" x14ac:dyDescent="0.2">
      <c r="A237" s="68">
        <v>20</v>
      </c>
      <c r="B237" s="68"/>
      <c r="C237" s="68">
        <f t="shared" si="24"/>
        <v>0.96702696519506692</v>
      </c>
      <c r="D237" s="68"/>
      <c r="E237" s="68"/>
      <c r="F237" s="68">
        <f t="shared" si="25"/>
        <v>0.59254413149716634</v>
      </c>
      <c r="G237" s="68"/>
      <c r="H237" s="68"/>
      <c r="I237" s="68">
        <f t="shared" si="26"/>
        <v>1.4692011084582679</v>
      </c>
      <c r="J237" s="68"/>
      <c r="K237" s="68"/>
      <c r="L237" s="68">
        <f t="shared" si="27"/>
        <v>1.3420256590353952</v>
      </c>
      <c r="M237" s="68"/>
      <c r="N237" s="43"/>
      <c r="O237" s="43"/>
      <c r="P237" s="43"/>
      <c r="Q237" s="43"/>
      <c r="R237" s="43"/>
      <c r="S237" s="43"/>
      <c r="T237" s="43"/>
      <c r="U237" s="43"/>
    </row>
    <row r="238" spans="1:21" x14ac:dyDescent="0.2">
      <c r="A238" s="68">
        <v>21</v>
      </c>
      <c r="B238" s="68"/>
      <c r="C238" s="68">
        <f t="shared" si="24"/>
        <v>0.95330607032265979</v>
      </c>
      <c r="D238" s="68"/>
      <c r="E238" s="68"/>
      <c r="F238" s="68">
        <f t="shared" si="25"/>
        <v>0.58475244250153491</v>
      </c>
      <c r="G238" s="68"/>
      <c r="H238" s="68"/>
      <c r="I238" s="68">
        <f t="shared" si="26"/>
        <v>1.4466859230526874</v>
      </c>
      <c r="J238" s="68"/>
      <c r="K238" s="68"/>
      <c r="L238" s="68">
        <f t="shared" si="27"/>
        <v>1.3218192537484519</v>
      </c>
      <c r="M238" s="68"/>
      <c r="N238" s="43"/>
      <c r="O238" s="43"/>
      <c r="P238" s="43"/>
      <c r="Q238" s="43"/>
      <c r="R238" s="43"/>
      <c r="S238" s="43"/>
      <c r="T238" s="43"/>
      <c r="U238" s="43"/>
    </row>
    <row r="239" spans="1:21" x14ac:dyDescent="0.2">
      <c r="A239" s="68">
        <v>22</v>
      </c>
      <c r="B239" s="68"/>
      <c r="C239" s="68">
        <f t="shared" si="24"/>
        <v>0.94062459866350312</v>
      </c>
      <c r="D239" s="68"/>
      <c r="E239" s="68"/>
      <c r="F239" s="68">
        <f t="shared" si="25"/>
        <v>0.57753906830962376</v>
      </c>
      <c r="G239" s="68"/>
      <c r="H239" s="68"/>
      <c r="I239" s="68">
        <f t="shared" si="26"/>
        <v>1.4259111796487756</v>
      </c>
      <c r="J239" s="68"/>
      <c r="K239" s="68"/>
      <c r="L239" s="68">
        <f t="shared" si="27"/>
        <v>1.3031667962468574</v>
      </c>
      <c r="M239" s="68"/>
      <c r="N239" s="43"/>
      <c r="O239" s="43"/>
      <c r="P239" s="43"/>
      <c r="Q239" s="43"/>
      <c r="R239" s="43"/>
      <c r="S239" s="43"/>
      <c r="T239" s="43"/>
      <c r="U239" s="43"/>
    </row>
    <row r="240" spans="1:21" x14ac:dyDescent="0.2">
      <c r="A240" s="68">
        <v>23</v>
      </c>
      <c r="B240" s="68"/>
      <c r="C240" s="68">
        <f t="shared" si="24"/>
        <v>0.92886946680044158</v>
      </c>
      <c r="D240" s="68"/>
      <c r="E240" s="68"/>
      <c r="F240" s="68">
        <f t="shared" si="25"/>
        <v>0.57084229123045005</v>
      </c>
      <c r="G240" s="68"/>
      <c r="H240" s="68"/>
      <c r="I240" s="68">
        <f t="shared" si="26"/>
        <v>1.4066839578904422</v>
      </c>
      <c r="J240" s="68"/>
      <c r="K240" s="68"/>
      <c r="L240" s="68">
        <f t="shared" si="27"/>
        <v>1.2858968707269351</v>
      </c>
      <c r="M240" s="68"/>
      <c r="N240" s="43"/>
      <c r="O240" s="43"/>
      <c r="P240" s="43"/>
      <c r="Q240" s="43"/>
      <c r="R240" s="43"/>
      <c r="S240" s="43"/>
      <c r="T240" s="43"/>
      <c r="U240" s="43"/>
    </row>
    <row r="241" spans="1:21" x14ac:dyDescent="0.2">
      <c r="A241" s="68">
        <v>24</v>
      </c>
      <c r="B241" s="68"/>
      <c r="C241" s="68">
        <f t="shared" si="24"/>
        <v>0.91794334167481229</v>
      </c>
      <c r="D241" s="68"/>
      <c r="E241" s="68"/>
      <c r="F241" s="68">
        <f t="shared" si="25"/>
        <v>0.56460883389774508</v>
      </c>
      <c r="G241" s="68"/>
      <c r="H241" s="68"/>
      <c r="I241" s="68">
        <f t="shared" si="26"/>
        <v>1.3888386805504331</v>
      </c>
      <c r="J241" s="68"/>
      <c r="K241" s="68"/>
      <c r="L241" s="68">
        <f t="shared" si="27"/>
        <v>1.2698622451304402</v>
      </c>
      <c r="M241" s="68"/>
      <c r="N241" s="43"/>
      <c r="O241" s="43"/>
      <c r="P241" s="43"/>
      <c r="Q241" s="43"/>
      <c r="R241" s="43"/>
      <c r="S241" s="43"/>
      <c r="T241" s="43"/>
      <c r="U241" s="43"/>
    </row>
    <row r="242" spans="1:21" x14ac:dyDescent="0.2">
      <c r="A242" s="68">
        <v>25</v>
      </c>
      <c r="B242" s="68"/>
      <c r="C242" s="68">
        <f t="shared" si="24"/>
        <v>0.90776200144943586</v>
      </c>
      <c r="D242" s="68"/>
      <c r="E242" s="68"/>
      <c r="F242" s="68">
        <f t="shared" si="25"/>
        <v>0.55879246951299477</v>
      </c>
      <c r="G242" s="68"/>
      <c r="H242" s="68"/>
      <c r="I242" s="68">
        <f t="shared" si="26"/>
        <v>1.3722324559979959</v>
      </c>
      <c r="J242" s="68"/>
      <c r="K242" s="68"/>
      <c r="L242" s="68">
        <f t="shared" si="27"/>
        <v>1.2549357698360408</v>
      </c>
      <c r="M242" s="68"/>
      <c r="N242" s="43"/>
      <c r="O242" s="43"/>
      <c r="P242" s="43"/>
      <c r="Q242" s="43"/>
      <c r="R242" s="43"/>
      <c r="S242" s="43"/>
      <c r="T242" s="43"/>
      <c r="U242" s="43"/>
    </row>
    <row r="243" spans="1:21" x14ac:dyDescent="0.2">
      <c r="A243" s="68">
        <v>26</v>
      </c>
      <c r="B243" s="68"/>
      <c r="C243" s="68">
        <f t="shared" si="24"/>
        <v>0.89825220811260709</v>
      </c>
      <c r="D243" s="68"/>
      <c r="E243" s="68"/>
      <c r="F243" s="68">
        <f t="shared" si="25"/>
        <v>0.55335289708165758</v>
      </c>
      <c r="G243" s="68"/>
      <c r="H243" s="68"/>
      <c r="I243" s="68">
        <f t="shared" si="26"/>
        <v>1.356741337951342</v>
      </c>
      <c r="J243" s="68"/>
      <c r="K243" s="68"/>
      <c r="L243" s="68">
        <f t="shared" si="27"/>
        <v>1.2410070806878974</v>
      </c>
      <c r="M243" s="68"/>
      <c r="N243" s="43"/>
      <c r="O243" s="43"/>
      <c r="P243" s="43"/>
      <c r="Q243" s="43"/>
      <c r="R243" s="43"/>
      <c r="S243" s="43"/>
      <c r="T243" s="43"/>
      <c r="U243" s="43"/>
    </row>
    <row r="244" spans="1:21" x14ac:dyDescent="0.2">
      <c r="A244" s="68">
        <v>27</v>
      </c>
      <c r="B244" s="68"/>
      <c r="C244" s="68">
        <f t="shared" si="24"/>
        <v>0.88934997999049192</v>
      </c>
      <c r="D244" s="68"/>
      <c r="E244" s="68"/>
      <c r="F244" s="68">
        <f t="shared" si="25"/>
        <v>0.54825482466308861</v>
      </c>
      <c r="G244" s="68"/>
      <c r="H244" s="68"/>
      <c r="I244" s="68">
        <f t="shared" si="26"/>
        <v>1.3422572990665764</v>
      </c>
      <c r="J244" s="68"/>
      <c r="K244" s="68"/>
      <c r="L244" s="68">
        <f t="shared" si="27"/>
        <v>1.2279799286869646</v>
      </c>
      <c r="M244" s="68"/>
      <c r="N244" s="43"/>
      <c r="O244" s="43"/>
      <c r="P244" s="43"/>
      <c r="Q244" s="43"/>
      <c r="R244" s="43"/>
      <c r="S244" s="43"/>
      <c r="T244" s="43"/>
      <c r="U244" s="43"/>
    </row>
    <row r="245" spans="1:21" x14ac:dyDescent="0.2">
      <c r="A245" s="68">
        <v>28</v>
      </c>
      <c r="B245" s="68"/>
      <c r="C245" s="68">
        <f t="shared" si="24"/>
        <v>0.88099917935777206</v>
      </c>
      <c r="D245" s="68"/>
      <c r="E245" s="68"/>
      <c r="F245" s="68">
        <f t="shared" si="25"/>
        <v>0.54346721720788249</v>
      </c>
      <c r="G245" s="68"/>
      <c r="H245" s="68"/>
      <c r="I245" s="68">
        <f t="shared" si="26"/>
        <v>1.3286857647730743</v>
      </c>
      <c r="J245" s="68"/>
      <c r="K245" s="68"/>
      <c r="L245" s="68">
        <f t="shared" si="27"/>
        <v>1.2157700020439672</v>
      </c>
      <c r="M245" s="68"/>
      <c r="N245" s="43"/>
      <c r="O245" s="43"/>
      <c r="P245" s="43"/>
      <c r="Q245" s="43"/>
      <c r="R245" s="43"/>
      <c r="S245" s="43"/>
      <c r="T245" s="43"/>
      <c r="U245" s="43"/>
    </row>
    <row r="246" spans="1:21" x14ac:dyDescent="0.2">
      <c r="A246" s="68">
        <v>29</v>
      </c>
      <c r="B246" s="68"/>
      <c r="C246" s="68">
        <f t="shared" si="24"/>
        <v>0.87315035024155552</v>
      </c>
      <c r="D246" s="68"/>
      <c r="E246" s="68"/>
      <c r="F246" s="68">
        <f t="shared" si="25"/>
        <v>0.53896267559584154</v>
      </c>
      <c r="G246" s="68"/>
      <c r="H246" s="68"/>
      <c r="I246" s="68">
        <f t="shared" si="26"/>
        <v>1.3159435903159045</v>
      </c>
      <c r="J246" s="68"/>
      <c r="K246" s="68"/>
      <c r="L246" s="68">
        <f t="shared" si="27"/>
        <v>1.2043031381305414</v>
      </c>
      <c r="M246" s="68"/>
      <c r="N246" s="43"/>
      <c r="O246" s="43"/>
      <c r="P246" s="43"/>
      <c r="Q246" s="43"/>
      <c r="R246" s="43"/>
      <c r="S246" s="43"/>
      <c r="T246" s="43"/>
      <c r="U246" s="43"/>
    </row>
    <row r="247" spans="1:21" x14ac:dyDescent="0.2">
      <c r="A247" s="68">
        <v>30</v>
      </c>
      <c r="B247" s="68"/>
      <c r="C247" s="68">
        <f t="shared" si="24"/>
        <v>0.86575975632330049</v>
      </c>
      <c r="D247" s="68"/>
      <c r="E247" s="68"/>
      <c r="F247" s="68">
        <f t="shared" si="25"/>
        <v>0.53471692099259782</v>
      </c>
      <c r="G247" s="68"/>
      <c r="H247" s="68"/>
      <c r="I247" s="68">
        <f t="shared" si="26"/>
        <v>1.3039573910339692</v>
      </c>
      <c r="J247" s="68"/>
      <c r="K247" s="68"/>
      <c r="L247" s="68">
        <f t="shared" si="27"/>
        <v>1.193513846474517</v>
      </c>
      <c r="M247" s="68"/>
      <c r="N247" s="43"/>
      <c r="O247" s="43"/>
      <c r="P247" s="43"/>
      <c r="Q247" s="43"/>
      <c r="R247" s="43"/>
      <c r="S247" s="43"/>
      <c r="T247" s="43"/>
      <c r="U247" s="43"/>
    </row>
    <row r="248" spans="1:21" x14ac:dyDescent="0.2">
      <c r="A248" s="68">
        <v>31</v>
      </c>
      <c r="B248" s="68"/>
      <c r="C248" s="68">
        <f t="shared" si="24"/>
        <v>0.85878857996392888</v>
      </c>
      <c r="D248" s="68"/>
      <c r="E248" s="68"/>
      <c r="F248" s="68">
        <f t="shared" si="25"/>
        <v>0.53070836430706148</v>
      </c>
      <c r="G248" s="68"/>
      <c r="H248" s="68"/>
      <c r="I248" s="68">
        <f t="shared" si="26"/>
        <v>1.2926621561392904</v>
      </c>
      <c r="J248" s="68"/>
      <c r="K248" s="68"/>
      <c r="L248" s="68">
        <f t="shared" si="27"/>
        <v>1.1833440816164553</v>
      </c>
      <c r="M248" s="68"/>
      <c r="N248" s="43"/>
      <c r="O248" s="43"/>
      <c r="P248" s="43"/>
      <c r="Q248" s="43"/>
      <c r="R248" s="43"/>
      <c r="S248" s="43"/>
      <c r="T248" s="43"/>
      <c r="U248" s="43"/>
    </row>
    <row r="249" spans="1:21" x14ac:dyDescent="0.2">
      <c r="A249" s="68">
        <v>32</v>
      </c>
      <c r="B249" s="68"/>
      <c r="C249" s="68">
        <f t="shared" si="24"/>
        <v>0.85220225180001885</v>
      </c>
      <c r="D249" s="68"/>
      <c r="E249" s="68"/>
      <c r="F249" s="68">
        <f t="shared" si="25"/>
        <v>0.52691774483937248</v>
      </c>
      <c r="G249" s="68"/>
      <c r="H249" s="68"/>
      <c r="I249" s="68">
        <f t="shared" si="26"/>
        <v>1.282000091530064</v>
      </c>
      <c r="J249" s="68"/>
      <c r="K249" s="68"/>
      <c r="L249" s="68">
        <f t="shared" si="27"/>
        <v>1.1737422179935812</v>
      </c>
      <c r="M249" s="68"/>
      <c r="N249" s="43"/>
      <c r="O249" s="43"/>
      <c r="P249" s="43"/>
      <c r="Q249" s="43"/>
      <c r="R249" s="43"/>
      <c r="S249" s="43"/>
      <c r="T249" s="43"/>
      <c r="U249" s="43"/>
    </row>
    <row r="250" spans="1:21" x14ac:dyDescent="0.2">
      <c r="A250" s="68">
        <v>33</v>
      </c>
      <c r="B250" s="68"/>
      <c r="C250" s="68">
        <f t="shared" si="24"/>
        <v>0.84596988679266905</v>
      </c>
      <c r="D250" s="68"/>
      <c r="E250" s="68"/>
      <c r="F250" s="68">
        <f t="shared" si="25"/>
        <v>0.52332782551413881</v>
      </c>
      <c r="G250" s="68"/>
      <c r="H250" s="68"/>
      <c r="I250" s="68">
        <f t="shared" si="26"/>
        <v>1.2719196487824851</v>
      </c>
      <c r="J250" s="68"/>
      <c r="K250" s="68"/>
      <c r="L250" s="68">
        <f t="shared" si="27"/>
        <v>1.1646621891799214</v>
      </c>
      <c r="M250" s="68"/>
      <c r="N250" s="43"/>
      <c r="O250" s="43"/>
      <c r="P250" s="43"/>
      <c r="Q250" s="43"/>
      <c r="R250" s="43"/>
      <c r="S250" s="43"/>
      <c r="T250" s="43"/>
      <c r="U250" s="43"/>
    </row>
    <row r="251" spans="1:21" x14ac:dyDescent="0.2">
      <c r="A251" s="68">
        <v>34</v>
      </c>
      <c r="B251" s="68"/>
      <c r="C251" s="68">
        <f t="shared" si="24"/>
        <v>0.8400638075604927</v>
      </c>
      <c r="D251" s="68"/>
      <c r="E251" s="68"/>
      <c r="F251" s="68">
        <f t="shared" si="25"/>
        <v>0.51992313464622741</v>
      </c>
      <c r="G251" s="68"/>
      <c r="H251" s="68"/>
      <c r="I251" s="68">
        <f t="shared" si="26"/>
        <v>1.2623747063742279</v>
      </c>
      <c r="J251" s="68"/>
      <c r="K251" s="68"/>
      <c r="L251" s="68">
        <f t="shared" si="27"/>
        <v>1.1560627616149595</v>
      </c>
      <c r="M251" s="68"/>
      <c r="N251" s="43"/>
      <c r="O251" s="43"/>
      <c r="P251" s="43"/>
      <c r="Q251" s="43"/>
      <c r="R251" s="43"/>
      <c r="S251" s="43"/>
      <c r="T251" s="43"/>
      <c r="U251" s="43"/>
    </row>
    <row r="252" spans="1:21" x14ac:dyDescent="0.2">
      <c r="A252" s="68">
        <v>35</v>
      </c>
      <c r="B252" s="68"/>
      <c r="C252" s="68">
        <f t="shared" si="24"/>
        <v>0.83445913966667951</v>
      </c>
      <c r="D252" s="68"/>
      <c r="E252" s="68"/>
      <c r="F252" s="68">
        <f t="shared" si="25"/>
        <v>0.51668974617333496</v>
      </c>
      <c r="G252" s="68"/>
      <c r="H252" s="68"/>
      <c r="I252" s="68">
        <f t="shared" si="26"/>
        <v>1.2533238760698284</v>
      </c>
      <c r="J252" s="68"/>
      <c r="K252" s="68"/>
      <c r="L252" s="68">
        <f t="shared" si="27"/>
        <v>1.1479069189855307</v>
      </c>
      <c r="M252" s="68"/>
      <c r="N252" s="43"/>
      <c r="O252" s="43"/>
      <c r="P252" s="43"/>
      <c r="Q252" s="43"/>
      <c r="R252" s="43"/>
      <c r="S252" s="43"/>
      <c r="T252" s="43"/>
      <c r="U252" s="43"/>
    </row>
    <row r="253" spans="1:21" x14ac:dyDescent="0.2">
      <c r="A253" s="68">
        <v>36</v>
      </c>
      <c r="B253" s="68"/>
      <c r="C253" s="68">
        <f t="shared" si="24"/>
        <v>0.8291334665262412</v>
      </c>
      <c r="D253" s="68"/>
      <c r="E253" s="68"/>
      <c r="F253" s="68">
        <f t="shared" si="25"/>
        <v>0.51361509184584542</v>
      </c>
      <c r="G253" s="68"/>
      <c r="H253" s="68"/>
      <c r="I253" s="68">
        <f t="shared" si="26"/>
        <v>1.2447299127539195</v>
      </c>
      <c r="J253" s="68"/>
      <c r="K253" s="68"/>
      <c r="L253" s="68">
        <f t="shared" si="27"/>
        <v>1.1401613381248592</v>
      </c>
      <c r="M253" s="68"/>
      <c r="N253" s="43"/>
      <c r="O253" s="43"/>
      <c r="P253" s="43"/>
      <c r="Q253" s="43"/>
      <c r="R253" s="43"/>
      <c r="S253" s="43"/>
      <c r="T253" s="43"/>
      <c r="U253" s="43"/>
    </row>
    <row r="254" spans="1:21" x14ac:dyDescent="0.2">
      <c r="A254" s="68">
        <v>37</v>
      </c>
      <c r="B254" s="68"/>
      <c r="C254" s="68">
        <f t="shared" si="24"/>
        <v>0.82406653395322438</v>
      </c>
      <c r="D254" s="68"/>
      <c r="E254" s="68"/>
      <c r="F254" s="68">
        <f t="shared" si="25"/>
        <v>0.5106878000913001</v>
      </c>
      <c r="G254" s="68"/>
      <c r="H254" s="68"/>
      <c r="I254" s="68">
        <f t="shared" si="26"/>
        <v>1.2365592101892338</v>
      </c>
      <c r="J254" s="68"/>
      <c r="K254" s="68"/>
      <c r="L254" s="68">
        <f t="shared" si="27"/>
        <v>1.1327959409761001</v>
      </c>
      <c r="M254" s="68"/>
      <c r="N254" s="43"/>
      <c r="O254" s="43"/>
      <c r="P254" s="43"/>
      <c r="Q254" s="43"/>
      <c r="R254" s="43"/>
      <c r="S254" s="43"/>
      <c r="T254" s="43"/>
      <c r="U254" s="43"/>
    </row>
    <row r="255" spans="1:21" x14ac:dyDescent="0.2">
      <c r="A255" s="68">
        <v>38</v>
      </c>
      <c r="B255" s="68"/>
      <c r="C255" s="68">
        <f t="shared" si="24"/>
        <v>0.81923999622933452</v>
      </c>
      <c r="D255" s="68"/>
      <c r="E255" s="68"/>
      <c r="F255" s="68">
        <f t="shared" si="25"/>
        <v>0.50789755724445218</v>
      </c>
      <c r="G255" s="68"/>
      <c r="H255" s="68"/>
      <c r="I255" s="68">
        <f t="shared" si="26"/>
        <v>1.2287813684825428</v>
      </c>
      <c r="J255" s="68"/>
      <c r="K255" s="68"/>
      <c r="L255" s="68">
        <f t="shared" si="27"/>
        <v>1.1257835100730473</v>
      </c>
      <c r="M255" s="68"/>
      <c r="N255" s="43"/>
      <c r="O255" s="43"/>
      <c r="P255" s="43"/>
      <c r="Q255" s="43"/>
      <c r="R255" s="43"/>
      <c r="S255" s="43"/>
      <c r="T255" s="43"/>
      <c r="U255" s="43"/>
    </row>
    <row r="256" spans="1:21" x14ac:dyDescent="0.2">
      <c r="A256" s="68">
        <v>39</v>
      </c>
      <c r="B256" s="68"/>
      <c r="C256" s="68">
        <f t="shared" si="24"/>
        <v>0.81463719705535675</v>
      </c>
      <c r="D256" s="68"/>
      <c r="E256" s="68"/>
      <c r="F256" s="68">
        <f t="shared" si="25"/>
        <v>0.50523498760950691</v>
      </c>
      <c r="G256" s="68"/>
      <c r="H256" s="68"/>
      <c r="I256" s="68">
        <f t="shared" si="26"/>
        <v>1.2213688216626661</v>
      </c>
      <c r="J256" s="68"/>
      <c r="K256" s="68"/>
      <c r="L256" s="68">
        <f t="shared" si="27"/>
        <v>1.1190993572981007</v>
      </c>
      <c r="M256" s="68"/>
      <c r="N256" s="43"/>
      <c r="O256" s="43"/>
      <c r="P256" s="43"/>
      <c r="Q256" s="43"/>
      <c r="R256" s="43"/>
      <c r="S256" s="43"/>
      <c r="T256" s="43"/>
      <c r="U256" s="43"/>
    </row>
    <row r="257" spans="1:21" x14ac:dyDescent="0.2">
      <c r="A257" s="68">
        <v>40</v>
      </c>
      <c r="B257" s="68"/>
      <c r="C257" s="68">
        <f t="shared" si="24"/>
        <v>0.8102429799305616</v>
      </c>
      <c r="D257" s="68"/>
      <c r="E257" s="68"/>
      <c r="F257" s="68">
        <f t="shared" si="25"/>
        <v>0.50269154944485028</v>
      </c>
      <c r="G257" s="68"/>
      <c r="H257" s="68"/>
      <c r="I257" s="68">
        <f t="shared" si="26"/>
        <v>1.2142965158651209</v>
      </c>
      <c r="J257" s="68"/>
      <c r="K257" s="68"/>
      <c r="L257" s="68">
        <f t="shared" si="27"/>
        <v>1.1127210375170338</v>
      </c>
      <c r="M257" s="68"/>
      <c r="N257" s="43"/>
      <c r="O257" s="43"/>
      <c r="P257" s="43"/>
      <c r="Q257" s="43"/>
      <c r="R257" s="43"/>
      <c r="S257" s="43"/>
      <c r="T257" s="43"/>
      <c r="U257" s="43"/>
    </row>
    <row r="258" spans="1:21" x14ac:dyDescent="0.2">
      <c r="A258" s="68">
        <v>41</v>
      </c>
      <c r="B258" s="68"/>
      <c r="C258" s="68">
        <f t="shared" si="24"/>
        <v>0.80604352345769736</v>
      </c>
      <c r="D258" s="68"/>
      <c r="E258" s="68"/>
      <c r="F258" s="68">
        <f t="shared" si="25"/>
        <v>0.50025944446114301</v>
      </c>
      <c r="G258" s="68"/>
      <c r="H258" s="68"/>
      <c r="I258" s="68">
        <f t="shared" si="26"/>
        <v>1.2075416302948783</v>
      </c>
      <c r="J258" s="68"/>
      <c r="K258" s="68"/>
      <c r="L258" s="68">
        <f t="shared" si="27"/>
        <v>1.1066281001690021</v>
      </c>
      <c r="M258" s="68"/>
      <c r="N258" s="43"/>
      <c r="O258" s="43"/>
      <c r="P258" s="43"/>
      <c r="Q258" s="43"/>
      <c r="R258" s="43"/>
      <c r="S258" s="43"/>
      <c r="T258" s="43"/>
      <c r="U258" s="43"/>
    </row>
    <row r="259" spans="1:21" ht="15" x14ac:dyDescent="0.2">
      <c r="A259" s="79" t="s">
        <v>100</v>
      </c>
      <c r="B259" s="56"/>
      <c r="C259" s="112"/>
      <c r="D259" s="81"/>
      <c r="E259" s="81"/>
      <c r="F259" s="52"/>
      <c r="G259" s="81"/>
      <c r="H259" s="81"/>
      <c r="I259" s="81"/>
      <c r="J259" s="81"/>
      <c r="K259" s="81"/>
      <c r="L259" s="81"/>
      <c r="M259" s="82"/>
      <c r="N259" s="52" t="s">
        <v>101</v>
      </c>
      <c r="O259" s="43"/>
      <c r="P259" s="43"/>
      <c r="Q259" s="52" t="s">
        <v>102</v>
      </c>
      <c r="R259" s="43"/>
      <c r="S259" s="43"/>
      <c r="T259" s="43"/>
      <c r="U259" s="43"/>
    </row>
    <row r="260" spans="1:21" x14ac:dyDescent="0.2">
      <c r="A260" s="68">
        <v>1</v>
      </c>
      <c r="B260" s="85"/>
      <c r="C260" s="85">
        <f>C176+C218</f>
        <v>8.3690921094792721</v>
      </c>
      <c r="D260" s="85"/>
      <c r="E260" s="85"/>
      <c r="F260" s="85">
        <f>F176+F218</f>
        <v>7.1242981510424244</v>
      </c>
      <c r="G260" s="85"/>
      <c r="H260" s="85"/>
      <c r="I260" s="85">
        <f t="shared" ref="I260:I300" si="28">I176+I218</f>
        <v>11.547245777525436</v>
      </c>
      <c r="J260" s="85"/>
      <c r="K260" s="85"/>
      <c r="L260" s="85">
        <f>L176+L218</f>
        <v>11.113430996231379</v>
      </c>
      <c r="M260" s="85"/>
      <c r="N260" s="85">
        <f>((L260*$L$5)+($C$5*C260)+($F$5*F260)+(I260*$I$5))/$N$6</f>
        <v>9.3732119865753596</v>
      </c>
      <c r="O260" s="86" t="str">
        <f>IF(N260&lt;10,"A",IF(N260&lt;20,"B",IF(N260&lt;35,"C",IF(N260&lt;55,"D",IF(N260&lt;80,"E","F")))))</f>
        <v>A</v>
      </c>
      <c r="P260" s="43"/>
      <c r="Q260" s="87">
        <f>MIN(N260:N300)</f>
        <v>9.3193254745333221</v>
      </c>
      <c r="R260" s="43"/>
      <c r="S260" s="43"/>
      <c r="T260" s="43"/>
      <c r="U260" s="43"/>
    </row>
    <row r="261" spans="1:21" x14ac:dyDescent="0.2">
      <c r="A261" s="108">
        <v>2</v>
      </c>
      <c r="B261" s="109"/>
      <c r="C261" s="109">
        <f t="shared" ref="C261:C300" si="29">C177+C219</f>
        <v>8.2898995576580123</v>
      </c>
      <c r="D261" s="109"/>
      <c r="E261" s="109"/>
      <c r="F261" s="109">
        <f t="shared" ref="F261:F300" si="30">F177+F219</f>
        <v>7.1442828570571866</v>
      </c>
      <c r="G261" s="109"/>
      <c r="H261" s="109"/>
      <c r="I261" s="109">
        <f t="shared" si="28"/>
        <v>11.449563754292249</v>
      </c>
      <c r="J261" s="109"/>
      <c r="K261" s="109"/>
      <c r="L261" s="109">
        <f t="shared" ref="L261:L300" si="31">L177+L219</f>
        <v>11.064821941251811</v>
      </c>
      <c r="M261" s="109"/>
      <c r="N261" s="109">
        <f t="shared" ref="N261:N300" si="32">((L261*$L$5)+($C$5*C261)+($F$5*F261)+(I261*$I$5))/$N$6</f>
        <v>9.3193254745333221</v>
      </c>
      <c r="O261" s="110" t="str">
        <f t="shared" ref="O261:O300" si="33">IF(N261&lt;10,"A",IF(N261&lt;20,"B",IF(N261&lt;35,"C",IF(N261&lt;55,"D",IF(N261&lt;80,"E","F")))))</f>
        <v>A</v>
      </c>
      <c r="P261" s="43"/>
      <c r="Q261" s="43"/>
      <c r="R261" s="43"/>
      <c r="S261" s="43"/>
      <c r="T261" s="43"/>
      <c r="U261" s="43"/>
    </row>
    <row r="262" spans="1:21" x14ac:dyDescent="0.2">
      <c r="A262" s="68">
        <v>3</v>
      </c>
      <c r="B262" s="85"/>
      <c r="C262" s="85">
        <f t="shared" si="29"/>
        <v>8.2689349152271507</v>
      </c>
      <c r="D262" s="85"/>
      <c r="E262" s="85"/>
      <c r="F262" s="85">
        <f t="shared" si="30"/>
        <v>7.1947889630917352</v>
      </c>
      <c r="G262" s="85"/>
      <c r="H262" s="85"/>
      <c r="I262" s="85">
        <f t="shared" si="28"/>
        <v>11.456881581135075</v>
      </c>
      <c r="J262" s="85"/>
      <c r="K262" s="85"/>
      <c r="L262" s="85">
        <f t="shared" si="31"/>
        <v>11.106605819295938</v>
      </c>
      <c r="M262" s="85"/>
      <c r="N262" s="85">
        <f t="shared" si="32"/>
        <v>9.3345354289951921</v>
      </c>
      <c r="O262" s="86" t="str">
        <f t="shared" si="33"/>
        <v>A</v>
      </c>
      <c r="P262" s="43"/>
      <c r="Q262" s="43"/>
      <c r="R262" s="43"/>
      <c r="S262" s="43"/>
      <c r="T262" s="43"/>
      <c r="U262" s="43"/>
    </row>
    <row r="263" spans="1:21" x14ac:dyDescent="0.2">
      <c r="A263" s="68">
        <v>4</v>
      </c>
      <c r="B263" s="85"/>
      <c r="C263" s="85">
        <f t="shared" si="29"/>
        <v>8.2884481243054395</v>
      </c>
      <c r="D263" s="85"/>
      <c r="E263" s="85"/>
      <c r="F263" s="85">
        <f t="shared" si="30"/>
        <v>7.2672788369628192</v>
      </c>
      <c r="G263" s="85"/>
      <c r="H263" s="85"/>
      <c r="I263" s="85">
        <f t="shared" si="28"/>
        <v>11.534639712596501</v>
      </c>
      <c r="J263" s="85"/>
      <c r="K263" s="85"/>
      <c r="L263" s="85">
        <f t="shared" si="31"/>
        <v>11.209493634841589</v>
      </c>
      <c r="M263" s="85"/>
      <c r="N263" s="85">
        <f t="shared" si="32"/>
        <v>9.3970168708351878</v>
      </c>
      <c r="O263" s="86" t="str">
        <f t="shared" si="33"/>
        <v>A</v>
      </c>
      <c r="P263" s="43"/>
      <c r="Q263" s="43"/>
      <c r="R263" s="43"/>
      <c r="S263" s="43"/>
      <c r="T263" s="43"/>
      <c r="U263" s="43"/>
    </row>
    <row r="264" spans="1:21" x14ac:dyDescent="0.2">
      <c r="A264" s="68">
        <v>5</v>
      </c>
      <c r="B264" s="85"/>
      <c r="C264" s="85">
        <f t="shared" si="29"/>
        <v>8.3372821833588251</v>
      </c>
      <c r="D264" s="85"/>
      <c r="E264" s="85"/>
      <c r="F264" s="85">
        <f t="shared" si="30"/>
        <v>7.356177263343886</v>
      </c>
      <c r="G264" s="85"/>
      <c r="H264" s="85"/>
      <c r="I264" s="85">
        <f t="shared" si="28"/>
        <v>11.661863494808244</v>
      </c>
      <c r="J264" s="85"/>
      <c r="K264" s="85"/>
      <c r="L264" s="85">
        <f t="shared" si="31"/>
        <v>11.355556746898335</v>
      </c>
      <c r="M264" s="85"/>
      <c r="N264" s="85">
        <f t="shared" si="32"/>
        <v>9.4932728352608056</v>
      </c>
      <c r="O264" s="86" t="str">
        <f t="shared" si="33"/>
        <v>A</v>
      </c>
      <c r="P264" s="43"/>
      <c r="Q264" s="43"/>
      <c r="R264" s="43"/>
      <c r="S264" s="43"/>
      <c r="T264" s="43"/>
      <c r="U264" s="43"/>
    </row>
    <row r="265" spans="1:21" x14ac:dyDescent="0.2">
      <c r="A265" s="68">
        <v>6</v>
      </c>
      <c r="B265" s="85"/>
      <c r="C265" s="85">
        <f t="shared" si="29"/>
        <v>8.4080684724386927</v>
      </c>
      <c r="D265" s="85"/>
      <c r="E265" s="85"/>
      <c r="F265" s="85">
        <f t="shared" si="30"/>
        <v>7.457680283394847</v>
      </c>
      <c r="G265" s="85"/>
      <c r="H265" s="85"/>
      <c r="I265" s="85">
        <f t="shared" si="28"/>
        <v>11.825117894014118</v>
      </c>
      <c r="J265" s="85"/>
      <c r="K265" s="85"/>
      <c r="L265" s="85">
        <f t="shared" si="31"/>
        <v>11.533230791969483</v>
      </c>
      <c r="M265" s="85"/>
      <c r="N265" s="85">
        <f t="shared" si="32"/>
        <v>9.6145132905027779</v>
      </c>
      <c r="O265" s="86" t="str">
        <f t="shared" si="33"/>
        <v>A</v>
      </c>
      <c r="P265" s="43"/>
      <c r="Q265" s="43"/>
      <c r="R265" s="43"/>
      <c r="S265" s="43"/>
      <c r="T265" s="43"/>
      <c r="U265" s="43"/>
    </row>
    <row r="266" spans="1:21" x14ac:dyDescent="0.2">
      <c r="A266" s="68">
        <v>7</v>
      </c>
      <c r="B266" s="85"/>
      <c r="C266" s="85">
        <f t="shared" si="29"/>
        <v>8.4957405427069563</v>
      </c>
      <c r="D266" s="85"/>
      <c r="E266" s="85"/>
      <c r="F266" s="85">
        <f t="shared" si="30"/>
        <v>7.5690975001847223</v>
      </c>
      <c r="G266" s="85"/>
      <c r="H266" s="85"/>
      <c r="I266" s="85">
        <f t="shared" si="28"/>
        <v>12.015413563891657</v>
      </c>
      <c r="J266" s="85"/>
      <c r="K266" s="85"/>
      <c r="L266" s="85">
        <f t="shared" si="31"/>
        <v>11.734732876853069</v>
      </c>
      <c r="M266" s="85"/>
      <c r="N266" s="85">
        <f t="shared" si="32"/>
        <v>9.7547684339355545</v>
      </c>
      <c r="O266" s="86" t="str">
        <f t="shared" si="33"/>
        <v>A</v>
      </c>
      <c r="P266" s="43"/>
      <c r="Q266" s="43"/>
      <c r="R266" s="43"/>
      <c r="S266" s="43"/>
      <c r="T266" s="43"/>
      <c r="U266" s="43"/>
    </row>
    <row r="267" spans="1:21" ht="15" x14ac:dyDescent="0.2">
      <c r="A267" s="97">
        <v>8</v>
      </c>
      <c r="B267" s="98"/>
      <c r="C267" s="93">
        <f t="shared" si="29"/>
        <v>8.5966967683161108</v>
      </c>
      <c r="D267" s="99"/>
      <c r="E267" s="99"/>
      <c r="F267" s="85">
        <f t="shared" si="30"/>
        <v>7.6884683152108328</v>
      </c>
      <c r="G267" s="99"/>
      <c r="H267" s="99"/>
      <c r="I267" s="100">
        <f t="shared" si="28"/>
        <v>12.226515214793244</v>
      </c>
      <c r="J267" s="98"/>
      <c r="K267" s="98"/>
      <c r="L267" s="101">
        <f t="shared" si="31"/>
        <v>11.954637720307822</v>
      </c>
      <c r="M267" s="98"/>
      <c r="N267" s="85">
        <f t="shared" si="32"/>
        <v>9.9098408371944373</v>
      </c>
      <c r="O267" s="102" t="str">
        <f t="shared" si="33"/>
        <v>A</v>
      </c>
      <c r="P267" s="43"/>
      <c r="Q267" s="43"/>
      <c r="R267" s="43"/>
      <c r="S267" s="43"/>
      <c r="T267" s="43"/>
      <c r="U267" s="43"/>
    </row>
    <row r="268" spans="1:21" x14ac:dyDescent="0.2">
      <c r="A268" s="68">
        <v>9</v>
      </c>
      <c r="B268" s="85"/>
      <c r="C268" s="85">
        <f t="shared" si="29"/>
        <v>8.7083040505798035</v>
      </c>
      <c r="D268" s="85"/>
      <c r="E268" s="85"/>
      <c r="F268" s="85">
        <f t="shared" si="30"/>
        <v>7.8143274356804771</v>
      </c>
      <c r="G268" s="85"/>
      <c r="H268" s="85"/>
      <c r="I268" s="85">
        <f t="shared" si="28"/>
        <v>12.453965162081106</v>
      </c>
      <c r="J268" s="85"/>
      <c r="K268" s="85"/>
      <c r="L268" s="85">
        <f t="shared" si="31"/>
        <v>12.189050073303886</v>
      </c>
      <c r="M268" s="85"/>
      <c r="N268" s="85">
        <f t="shared" si="32"/>
        <v>10.076692086536552</v>
      </c>
      <c r="O268" s="88" t="str">
        <f t="shared" si="33"/>
        <v>B</v>
      </c>
      <c r="P268" s="43"/>
      <c r="Q268" s="43"/>
      <c r="R268" s="43">
        <v>15.173</v>
      </c>
      <c r="S268" s="43"/>
      <c r="T268" s="43"/>
      <c r="U268" s="43"/>
    </row>
    <row r="269" spans="1:21" x14ac:dyDescent="0.2">
      <c r="A269" s="90">
        <v>10</v>
      </c>
      <c r="B269" s="93"/>
      <c r="C269" s="93">
        <f t="shared" si="29"/>
        <v>8.8285908595844322</v>
      </c>
      <c r="D269" s="93"/>
      <c r="E269" s="93"/>
      <c r="F269" s="85">
        <f t="shared" si="30"/>
        <v>7.9455558832427426</v>
      </c>
      <c r="G269" s="93"/>
      <c r="H269" s="93"/>
      <c r="I269" s="93">
        <f t="shared" si="28"/>
        <v>12.69449355406012</v>
      </c>
      <c r="J269" s="93"/>
      <c r="K269" s="93"/>
      <c r="L269" s="93">
        <f t="shared" si="31"/>
        <v>12.435101915005413</v>
      </c>
      <c r="M269" s="93"/>
      <c r="N269" s="85">
        <f t="shared" si="32"/>
        <v>10.253067597820383</v>
      </c>
      <c r="O269" s="94" t="str">
        <f t="shared" si="33"/>
        <v>B</v>
      </c>
      <c r="P269" s="43"/>
      <c r="Q269" s="43"/>
      <c r="R269" s="43">
        <v>26.43</v>
      </c>
      <c r="S269" s="43"/>
      <c r="T269" s="43"/>
      <c r="U269" s="43"/>
    </row>
    <row r="270" spans="1:21" x14ac:dyDescent="0.2">
      <c r="A270" s="68">
        <v>11</v>
      </c>
      <c r="B270" s="85"/>
      <c r="C270" s="85">
        <f t="shared" si="29"/>
        <v>8.9560503571720211</v>
      </c>
      <c r="D270" s="85"/>
      <c r="E270" s="85"/>
      <c r="F270" s="85">
        <f t="shared" si="30"/>
        <v>8.0812831036799775</v>
      </c>
      <c r="G270" s="85"/>
      <c r="H270" s="85"/>
      <c r="I270" s="85">
        <f t="shared" si="28"/>
        <v>12.945648177588586</v>
      </c>
      <c r="J270" s="85"/>
      <c r="K270" s="85"/>
      <c r="L270" s="85">
        <f t="shared" si="31"/>
        <v>12.690635236525678</v>
      </c>
      <c r="M270" s="85"/>
      <c r="N270" s="85">
        <f t="shared" si="32"/>
        <v>10.437258367808289</v>
      </c>
      <c r="O270" s="86" t="str">
        <f t="shared" si="33"/>
        <v>B</v>
      </c>
      <c r="P270" s="43"/>
      <c r="Q270" s="43"/>
      <c r="R270" s="43"/>
      <c r="S270" s="43"/>
      <c r="T270" s="43"/>
      <c r="U270" s="43"/>
    </row>
    <row r="271" spans="1:21" x14ac:dyDescent="0.2">
      <c r="A271" s="68">
        <v>12</v>
      </c>
      <c r="B271" s="85"/>
      <c r="C271" s="85">
        <f t="shared" si="29"/>
        <v>9.0895101044352913</v>
      </c>
      <c r="D271" s="85"/>
      <c r="E271" s="85"/>
      <c r="F271" s="85">
        <f t="shared" si="30"/>
        <v>8.2208207573410732</v>
      </c>
      <c r="G271" s="85"/>
      <c r="H271" s="85"/>
      <c r="I271" s="85">
        <f t="shared" si="28"/>
        <v>13.205554274738507</v>
      </c>
      <c r="J271" s="85"/>
      <c r="K271" s="85"/>
      <c r="L271" s="85">
        <f t="shared" si="31"/>
        <v>12.953995309788811</v>
      </c>
      <c r="M271" s="85"/>
      <c r="N271" s="85">
        <f t="shared" si="32"/>
        <v>10.627944728312254</v>
      </c>
      <c r="O271" s="86" t="str">
        <f t="shared" si="33"/>
        <v>B</v>
      </c>
      <c r="P271" s="43"/>
      <c r="Q271" s="43"/>
      <c r="R271" s="43">
        <f>R268*100/R269</f>
        <v>57.408248202799847</v>
      </c>
      <c r="S271" s="43" t="s">
        <v>105</v>
      </c>
      <c r="T271" s="43"/>
      <c r="U271" s="43"/>
    </row>
    <row r="272" spans="1:21" x14ac:dyDescent="0.2">
      <c r="A272" s="68">
        <v>13</v>
      </c>
      <c r="B272" s="85"/>
      <c r="C272" s="85">
        <f t="shared" si="29"/>
        <v>9.2280434482196849</v>
      </c>
      <c r="D272" s="85"/>
      <c r="E272" s="85"/>
      <c r="F272" s="85">
        <f t="shared" si="30"/>
        <v>8.3636167871013338</v>
      </c>
      <c r="G272" s="85"/>
      <c r="H272" s="85"/>
      <c r="I272" s="85">
        <f t="shared" si="28"/>
        <v>13.47275416606972</v>
      </c>
      <c r="J272" s="85"/>
      <c r="K272" s="85"/>
      <c r="L272" s="85">
        <f t="shared" si="31"/>
        <v>13.223892101178109</v>
      </c>
      <c r="M272" s="85"/>
      <c r="N272" s="85">
        <f t="shared" si="32"/>
        <v>10.824090966086381</v>
      </c>
      <c r="O272" s="86" t="str">
        <f t="shared" si="33"/>
        <v>B</v>
      </c>
      <c r="P272" s="43"/>
      <c r="Q272" s="43"/>
      <c r="R272" s="43">
        <f>100-R271</f>
        <v>42.591751797200153</v>
      </c>
      <c r="S272" s="43"/>
      <c r="T272" s="43"/>
      <c r="U272" s="43"/>
    </row>
    <row r="273" spans="1:21" x14ac:dyDescent="0.2">
      <c r="A273" s="68">
        <v>14</v>
      </c>
      <c r="B273" s="85"/>
      <c r="C273" s="85">
        <f t="shared" si="29"/>
        <v>9.3709077908675802</v>
      </c>
      <c r="D273" s="85"/>
      <c r="E273" s="85"/>
      <c r="F273" s="85">
        <f t="shared" si="30"/>
        <v>8.5092228338308082</v>
      </c>
      <c r="G273" s="85"/>
      <c r="H273" s="85"/>
      <c r="I273" s="85">
        <f t="shared" si="28"/>
        <v>13.746097428296512</v>
      </c>
      <c r="J273" s="85"/>
      <c r="K273" s="85"/>
      <c r="L273" s="85">
        <f t="shared" si="31"/>
        <v>13.499305034903269</v>
      </c>
      <c r="M273" s="85"/>
      <c r="N273" s="85">
        <f t="shared" si="32"/>
        <v>11.02487247904687</v>
      </c>
      <c r="O273" s="86" t="str">
        <f t="shared" si="33"/>
        <v>B</v>
      </c>
      <c r="P273" s="43"/>
      <c r="Q273" s="43"/>
      <c r="R273" s="43"/>
      <c r="S273" s="43"/>
      <c r="T273" s="43"/>
      <c r="U273" s="43"/>
    </row>
    <row r="274" spans="1:21" x14ac:dyDescent="0.2">
      <c r="A274" s="68">
        <v>15</v>
      </c>
      <c r="B274" s="85"/>
      <c r="C274" s="85">
        <f t="shared" si="29"/>
        <v>9.5175006644866649</v>
      </c>
      <c r="D274" s="85"/>
      <c r="E274" s="85"/>
      <c r="F274" s="85">
        <f t="shared" si="30"/>
        <v>8.6572706582114698</v>
      </c>
      <c r="G274" s="85"/>
      <c r="H274" s="85"/>
      <c r="I274" s="85">
        <f t="shared" si="28"/>
        <v>14.024663994959402</v>
      </c>
      <c r="J274" s="85"/>
      <c r="K274" s="85"/>
      <c r="L274" s="85">
        <f t="shared" si="31"/>
        <v>13.77941609415466</v>
      </c>
      <c r="M274" s="85"/>
      <c r="N274" s="85">
        <f t="shared" si="32"/>
        <v>11.229624315412289</v>
      </c>
      <c r="O274" s="88" t="str">
        <f t="shared" si="33"/>
        <v>B</v>
      </c>
      <c r="P274" s="43"/>
      <c r="Q274" s="43"/>
      <c r="R274" s="43">
        <f>109*100/109</f>
        <v>100</v>
      </c>
      <c r="S274" s="43" t="s">
        <v>106</v>
      </c>
      <c r="T274" s="43"/>
      <c r="U274" s="43"/>
    </row>
    <row r="275" spans="1:21" x14ac:dyDescent="0.2">
      <c r="A275" s="68">
        <v>16</v>
      </c>
      <c r="B275" s="85"/>
      <c r="C275" s="85">
        <f t="shared" si="29"/>
        <v>9.667327877320977</v>
      </c>
      <c r="D275" s="85"/>
      <c r="E275" s="85"/>
      <c r="F275" s="85">
        <f t="shared" si="30"/>
        <v>8.807454775288285</v>
      </c>
      <c r="G275" s="85"/>
      <c r="H275" s="85"/>
      <c r="I275" s="85">
        <f t="shared" si="28"/>
        <v>14.307709230633325</v>
      </c>
      <c r="J275" s="85"/>
      <c r="K275" s="85"/>
      <c r="L275" s="85">
        <f t="shared" si="31"/>
        <v>14.063561899944579</v>
      </c>
      <c r="M275" s="85"/>
      <c r="N275" s="85">
        <f t="shared" si="32"/>
        <v>11.437804107401933</v>
      </c>
      <c r="O275" s="88" t="str">
        <f t="shared" si="33"/>
        <v>B</v>
      </c>
      <c r="P275" s="43"/>
      <c r="Q275" s="43"/>
      <c r="R275" s="43">
        <f>100-R274</f>
        <v>0</v>
      </c>
      <c r="S275" s="43"/>
      <c r="T275" s="43"/>
      <c r="U275" s="43"/>
    </row>
    <row r="276" spans="1:21" x14ac:dyDescent="0.2">
      <c r="A276" s="68">
        <v>17</v>
      </c>
      <c r="B276" s="85"/>
      <c r="C276" s="85">
        <f t="shared" si="29"/>
        <v>9.8199800192237454</v>
      </c>
      <c r="D276" s="85"/>
      <c r="E276" s="85"/>
      <c r="F276" s="85">
        <f t="shared" si="30"/>
        <v>8.9595194602466854</v>
      </c>
      <c r="G276" s="85"/>
      <c r="H276" s="85"/>
      <c r="I276" s="85">
        <f t="shared" si="28"/>
        <v>14.594623995731192</v>
      </c>
      <c r="J276" s="85"/>
      <c r="K276" s="85"/>
      <c r="L276" s="85">
        <f t="shared" si="31"/>
        <v>14.351198776755623</v>
      </c>
      <c r="M276" s="85"/>
      <c r="N276" s="85">
        <f t="shared" si="32"/>
        <v>11.648964905288242</v>
      </c>
      <c r="O276" s="88" t="str">
        <f t="shared" si="33"/>
        <v>B</v>
      </c>
      <c r="P276" s="43"/>
      <c r="Q276" s="43"/>
      <c r="R276" s="43"/>
      <c r="S276" s="43"/>
      <c r="T276" s="43"/>
      <c r="U276" s="43"/>
    </row>
    <row r="277" spans="1:21" x14ac:dyDescent="0.2">
      <c r="A277" s="68">
        <v>18</v>
      </c>
      <c r="B277" s="85"/>
      <c r="C277" s="85">
        <f t="shared" si="29"/>
        <v>9.9751148656317472</v>
      </c>
      <c r="D277" s="85"/>
      <c r="E277" s="85"/>
      <c r="F277" s="85">
        <f t="shared" si="30"/>
        <v>9.1132488849952811</v>
      </c>
      <c r="G277" s="85"/>
      <c r="H277" s="85"/>
      <c r="I277" s="85">
        <f t="shared" si="28"/>
        <v>14.88490514141829</v>
      </c>
      <c r="J277" s="85"/>
      <c r="K277" s="85"/>
      <c r="L277" s="85">
        <f t="shared" si="31"/>
        <v>14.641876879603997</v>
      </c>
      <c r="M277" s="85"/>
      <c r="N277" s="85">
        <f t="shared" si="32"/>
        <v>11.862734953380095</v>
      </c>
      <c r="O277" s="88" t="str">
        <f t="shared" si="33"/>
        <v>B</v>
      </c>
      <c r="P277" s="43"/>
      <c r="Q277" s="43"/>
      <c r="R277" s="43"/>
      <c r="S277" s="43"/>
      <c r="T277" s="43"/>
      <c r="U277" s="43"/>
    </row>
    <row r="278" spans="1:21" x14ac:dyDescent="0.2">
      <c r="A278" s="68">
        <v>19</v>
      </c>
      <c r="B278" s="85"/>
      <c r="C278" s="85">
        <f t="shared" si="29"/>
        <v>10.132444015439923</v>
      </c>
      <c r="D278" s="85"/>
      <c r="E278" s="85"/>
      <c r="F278" s="85">
        <f t="shared" si="30"/>
        <v>9.2684595335451867</v>
      </c>
      <c r="G278" s="85"/>
      <c r="H278" s="85"/>
      <c r="I278" s="85">
        <f t="shared" si="28"/>
        <v>15.178133391778703</v>
      </c>
      <c r="J278" s="85"/>
      <c r="K278" s="85"/>
      <c r="L278" s="85">
        <f t="shared" si="31"/>
        <v>14.935220755581151</v>
      </c>
      <c r="M278" s="85"/>
      <c r="N278" s="85">
        <f t="shared" si="32"/>
        <v>12.078802419123567</v>
      </c>
      <c r="O278" s="86" t="str">
        <f t="shared" si="33"/>
        <v>B</v>
      </c>
      <c r="P278" s="43"/>
      <c r="Q278" s="43"/>
      <c r="R278" s="43"/>
      <c r="S278" s="43"/>
      <c r="T278" s="43"/>
      <c r="U278" s="43"/>
    </row>
    <row r="279" spans="1:21" x14ac:dyDescent="0.2">
      <c r="A279" s="68">
        <v>20</v>
      </c>
      <c r="B279" s="85"/>
      <c r="C279" s="85">
        <f t="shared" si="29"/>
        <v>10.291722615436679</v>
      </c>
      <c r="D279" s="85"/>
      <c r="E279" s="85"/>
      <c r="F279" s="85">
        <f t="shared" si="30"/>
        <v>9.4249943005022683</v>
      </c>
      <c r="G279" s="85"/>
      <c r="H279" s="85"/>
      <c r="I279" s="85">
        <f t="shared" si="28"/>
        <v>15.473956543240877</v>
      </c>
      <c r="J279" s="85"/>
      <c r="K279" s="85"/>
      <c r="L279" s="85">
        <f t="shared" si="31"/>
        <v>15.230914547924284</v>
      </c>
      <c r="M279" s="85"/>
      <c r="N279" s="85">
        <f t="shared" si="32"/>
        <v>12.296903712645534</v>
      </c>
      <c r="O279" s="86" t="str">
        <f t="shared" si="33"/>
        <v>B</v>
      </c>
      <c r="P279" s="43"/>
      <c r="Q279" s="43"/>
      <c r="R279" s="43"/>
      <c r="S279" s="43"/>
      <c r="T279" s="43"/>
      <c r="U279" s="43"/>
    </row>
    <row r="280" spans="1:21" x14ac:dyDescent="0.2">
      <c r="A280" s="68">
        <v>21</v>
      </c>
      <c r="B280" s="85"/>
      <c r="C280" s="85">
        <f t="shared" si="29"/>
        <v>10.452741366923881</v>
      </c>
      <c r="D280" s="85"/>
      <c r="E280" s="85"/>
      <c r="F280" s="85">
        <f t="shared" si="30"/>
        <v>9.582717849420149</v>
      </c>
      <c r="G280" s="85"/>
      <c r="H280" s="85"/>
      <c r="I280" s="85">
        <f t="shared" si="28"/>
        <v>15.77207654805269</v>
      </c>
      <c r="J280" s="85"/>
      <c r="K280" s="85"/>
      <c r="L280" s="85">
        <f t="shared" si="31"/>
        <v>15.528690598777692</v>
      </c>
      <c r="M280" s="85"/>
      <c r="N280" s="85">
        <f t="shared" si="32"/>
        <v>12.516814446771287</v>
      </c>
      <c r="O280" s="88" t="str">
        <f t="shared" si="33"/>
        <v>B</v>
      </c>
      <c r="P280" s="43"/>
      <c r="Q280" s="43"/>
      <c r="R280" s="43"/>
      <c r="S280" s="43"/>
      <c r="T280" s="43"/>
      <c r="U280" s="43"/>
    </row>
    <row r="281" spans="1:21" x14ac:dyDescent="0.2">
      <c r="A281" s="68">
        <v>22</v>
      </c>
      <c r="B281" s="85"/>
      <c r="C281" s="85">
        <f t="shared" si="29"/>
        <v>10.615320241758097</v>
      </c>
      <c r="D281" s="85"/>
      <c r="E281" s="85"/>
      <c r="F281" s="85">
        <f t="shared" si="30"/>
        <v>9.7415129258059441</v>
      </c>
      <c r="G281" s="85"/>
      <c r="H281" s="85"/>
      <c r="I281" s="85">
        <f t="shared" si="28"/>
        <v>16.072239473385281</v>
      </c>
      <c r="J281" s="85"/>
      <c r="K281" s="85"/>
      <c r="L281" s="85">
        <f t="shared" si="31"/>
        <v>15.82832057341837</v>
      </c>
      <c r="M281" s="85"/>
      <c r="N281" s="85">
        <f t="shared" si="32"/>
        <v>12.738342364701779</v>
      </c>
      <c r="O281" s="86" t="str">
        <f t="shared" si="33"/>
        <v>B</v>
      </c>
      <c r="P281" s="43"/>
      <c r="Q281" s="43"/>
      <c r="R281" s="43"/>
      <c r="S281" s="43"/>
      <c r="T281" s="43"/>
      <c r="U281" s="43"/>
    </row>
    <row r="282" spans="1:21" x14ac:dyDescent="0.2">
      <c r="A282" s="68">
        <v>23</v>
      </c>
      <c r="B282" s="85"/>
      <c r="C282" s="85">
        <f t="shared" si="29"/>
        <v>10.779303494116245</v>
      </c>
      <c r="D282" s="85"/>
      <c r="E282" s="85"/>
      <c r="F282" s="85">
        <f t="shared" si="30"/>
        <v>9.9012774016873504</v>
      </c>
      <c r="G282" s="85"/>
      <c r="H282" s="85"/>
      <c r="I282" s="85">
        <f t="shared" si="28"/>
        <v>16.374227615978679</v>
      </c>
      <c r="J282" s="85"/>
      <c r="K282" s="85"/>
      <c r="L282" s="85">
        <f t="shared" si="31"/>
        <v>16.129608478176934</v>
      </c>
      <c r="M282" s="85"/>
      <c r="N282" s="85">
        <f t="shared" si="32"/>
        <v>12.961321751867287</v>
      </c>
      <c r="O282" s="86" t="str">
        <f t="shared" si="33"/>
        <v>B</v>
      </c>
      <c r="P282" s="43"/>
      <c r="Q282" s="43"/>
      <c r="R282" s="43"/>
      <c r="S282" s="43"/>
      <c r="T282" s="43"/>
      <c r="U282" s="43"/>
    </row>
    <row r="283" spans="1:21" x14ac:dyDescent="0.2">
      <c r="A283" s="68">
        <v>24</v>
      </c>
      <c r="B283" s="85"/>
      <c r="C283" s="85">
        <f t="shared" si="29"/>
        <v>10.944555665231306</v>
      </c>
      <c r="D283" s="85"/>
      <c r="E283" s="85"/>
      <c r="F283" s="85">
        <f t="shared" si="30"/>
        <v>10.061921886624623</v>
      </c>
      <c r="G283" s="85"/>
      <c r="H283" s="85"/>
      <c r="I283" s="85">
        <f t="shared" si="28"/>
        <v>16.677853251102583</v>
      </c>
      <c r="J283" s="85"/>
      <c r="K283" s="85"/>
      <c r="L283" s="85">
        <f t="shared" si="31"/>
        <v>16.432385116726614</v>
      </c>
      <c r="M283" s="85"/>
      <c r="N283" s="85">
        <f t="shared" si="32"/>
        <v>13.185608979858177</v>
      </c>
      <c r="O283" s="88" t="str">
        <f t="shared" si="33"/>
        <v>B</v>
      </c>
      <c r="P283" s="43"/>
      <c r="Q283" s="43"/>
      <c r="R283" s="43"/>
      <c r="S283" s="43"/>
      <c r="T283" s="43"/>
      <c r="U283" s="43"/>
    </row>
    <row r="284" spans="1:21" x14ac:dyDescent="0.2">
      <c r="A284" s="68">
        <v>25</v>
      </c>
      <c r="B284" s="85"/>
      <c r="C284" s="85">
        <f t="shared" si="29"/>
        <v>11.110958356834315</v>
      </c>
      <c r="D284" s="85"/>
      <c r="E284" s="85"/>
      <c r="F284" s="85">
        <f t="shared" si="30"/>
        <v>10.223367781542221</v>
      </c>
      <c r="G284" s="85"/>
      <c r="H284" s="85"/>
      <c r="I284" s="85">
        <f t="shared" si="28"/>
        <v>16.982953633786849</v>
      </c>
      <c r="J284" s="85"/>
      <c r="K284" s="85"/>
      <c r="L284" s="85">
        <f t="shared" si="31"/>
        <v>16.736503650360731</v>
      </c>
      <c r="M284" s="85"/>
      <c r="N284" s="85">
        <f t="shared" si="32"/>
        <v>13.411078922834596</v>
      </c>
      <c r="O284" s="86" t="str">
        <f t="shared" si="33"/>
        <v>B</v>
      </c>
      <c r="P284" s="43"/>
      <c r="Q284" s="43"/>
      <c r="R284" s="43"/>
      <c r="S284" s="43"/>
      <c r="T284" s="43"/>
      <c r="U284" s="43"/>
    </row>
    <row r="285" spans="1:21" x14ac:dyDescent="0.2">
      <c r="A285" s="68">
        <v>26</v>
      </c>
      <c r="B285" s="85"/>
      <c r="C285" s="85">
        <f t="shared" si="29"/>
        <v>11.278407605305947</v>
      </c>
      <c r="D285" s="85"/>
      <c r="E285" s="85"/>
      <c r="F285" s="85">
        <f t="shared" si="30"/>
        <v>10.385545681825679</v>
      </c>
      <c r="G285" s="85"/>
      <c r="H285" s="85"/>
      <c r="I285" s="85">
        <f t="shared" si="28"/>
        <v>17.289386969019297</v>
      </c>
      <c r="J285" s="85"/>
      <c r="K285" s="85"/>
      <c r="L285" s="85">
        <f t="shared" si="31"/>
        <v>17.041836013862252</v>
      </c>
      <c r="M285" s="85"/>
      <c r="N285" s="85">
        <f t="shared" si="32"/>
        <v>13.637622052819726</v>
      </c>
      <c r="O285" s="86" t="str">
        <f t="shared" si="33"/>
        <v>B</v>
      </c>
      <c r="P285" s="43"/>
      <c r="Q285" s="43"/>
      <c r="R285" s="43"/>
      <c r="S285" s="43"/>
      <c r="T285" s="43"/>
      <c r="U285" s="43"/>
    </row>
    <row r="286" spans="1:21" x14ac:dyDescent="0.2">
      <c r="A286" s="68">
        <v>27</v>
      </c>
      <c r="B286" s="85"/>
      <c r="C286" s="85">
        <f t="shared" si="29"/>
        <v>11.446811729371579</v>
      </c>
      <c r="D286" s="85"/>
      <c r="E286" s="85"/>
      <c r="F286" s="85">
        <f t="shared" si="30"/>
        <v>10.548394058180026</v>
      </c>
      <c r="G286" s="85"/>
      <c r="H286" s="85"/>
      <c r="I286" s="85">
        <f t="shared" si="28"/>
        <v>17.597029138555218</v>
      </c>
      <c r="J286" s="85"/>
      <c r="K286" s="85"/>
      <c r="L286" s="85">
        <f t="shared" si="31"/>
        <v>17.348270000457301</v>
      </c>
      <c r="M286" s="85"/>
      <c r="N286" s="85">
        <f t="shared" si="32"/>
        <v>13.865142067964369</v>
      </c>
      <c r="O286" s="86" t="str">
        <f t="shared" si="33"/>
        <v>B</v>
      </c>
      <c r="P286" s="43"/>
      <c r="Q286" s="43"/>
      <c r="R286" s="43"/>
      <c r="S286" s="43"/>
      <c r="T286" s="43"/>
      <c r="U286" s="43"/>
    </row>
    <row r="287" spans="1:21" x14ac:dyDescent="0.2">
      <c r="A287" s="68">
        <v>28</v>
      </c>
      <c r="B287" s="85"/>
      <c r="C287" s="85">
        <f t="shared" si="29"/>
        <v>11.61608955414359</v>
      </c>
      <c r="D287" s="85"/>
      <c r="E287" s="85"/>
      <c r="F287" s="85">
        <f t="shared" si="30"/>
        <v>10.711858160091388</v>
      </c>
      <c r="G287" s="85"/>
      <c r="H287" s="85"/>
      <c r="I287" s="85">
        <f t="shared" si="28"/>
        <v>17.905771023553108</v>
      </c>
      <c r="J287" s="85"/>
      <c r="K287" s="85"/>
      <c r="L287" s="85">
        <f t="shared" si="31"/>
        <v>17.655706874415898</v>
      </c>
      <c r="M287" s="85"/>
      <c r="N287" s="85">
        <f t="shared" si="32"/>
        <v>14.093553942718984</v>
      </c>
      <c r="O287" s="86" t="str">
        <f t="shared" si="33"/>
        <v>B</v>
      </c>
      <c r="P287" s="43"/>
      <c r="Q287" s="43"/>
      <c r="R287" s="43"/>
      <c r="S287" s="43"/>
      <c r="T287" s="43"/>
      <c r="U287" s="43"/>
    </row>
    <row r="288" spans="1:21" x14ac:dyDescent="0.2">
      <c r="A288" s="68">
        <v>29</v>
      </c>
      <c r="B288" s="85"/>
      <c r="C288" s="85">
        <f t="shared" si="29"/>
        <v>11.786168936545398</v>
      </c>
      <c r="D288" s="85"/>
      <c r="E288" s="85"/>
      <c r="F288" s="85">
        <f t="shared" si="30"/>
        <v>10.875889098975424</v>
      </c>
      <c r="G288" s="85"/>
      <c r="H288" s="85"/>
      <c r="I288" s="85">
        <f t="shared" si="28"/>
        <v>18.215516300153446</v>
      </c>
      <c r="J288" s="85"/>
      <c r="K288" s="85"/>
      <c r="L288" s="85">
        <f t="shared" si="31"/>
        <v>17.964059403040707</v>
      </c>
      <c r="M288" s="85"/>
      <c r="N288" s="85">
        <f t="shared" si="32"/>
        <v>14.322782314593168</v>
      </c>
      <c r="O288" s="86" t="str">
        <f t="shared" si="33"/>
        <v>B</v>
      </c>
      <c r="P288" s="43"/>
      <c r="Q288" s="43"/>
      <c r="R288" s="43"/>
      <c r="S288" s="43"/>
      <c r="T288" s="43"/>
      <c r="U288" s="43"/>
    </row>
    <row r="289" spans="1:21" x14ac:dyDescent="0.2">
      <c r="A289" s="68">
        <v>30</v>
      </c>
      <c r="B289" s="85"/>
      <c r="C289" s="85">
        <f t="shared" si="29"/>
        <v>11.956985533806201</v>
      </c>
      <c r="D289" s="85"/>
      <c r="E289" s="85"/>
      <c r="F289" s="85">
        <f t="shared" si="30"/>
        <v>11.040443077348625</v>
      </c>
      <c r="G289" s="85"/>
      <c r="H289" s="85"/>
      <c r="I289" s="85">
        <f t="shared" si="28"/>
        <v>18.52617961325619</v>
      </c>
      <c r="J289" s="85"/>
      <c r="K289" s="85"/>
      <c r="L289" s="85">
        <f t="shared" si="31"/>
        <v>18.273250224456504</v>
      </c>
      <c r="M289" s="85"/>
      <c r="N289" s="85">
        <f t="shared" si="32"/>
        <v>14.552760141391634</v>
      </c>
      <c r="O289" s="86" t="str">
        <f t="shared" si="33"/>
        <v>B</v>
      </c>
      <c r="P289" s="43"/>
      <c r="Q289" s="43"/>
      <c r="R289" s="43"/>
      <c r="S289" s="43"/>
      <c r="T289" s="43"/>
      <c r="U289" s="43"/>
    </row>
    <row r="290" spans="1:21" x14ac:dyDescent="0.2">
      <c r="A290" s="68">
        <v>31</v>
      </c>
      <c r="B290" s="85"/>
      <c r="C290" s="85">
        <f t="shared" si="29"/>
        <v>12.128481769309726</v>
      </c>
      <c r="D290" s="85"/>
      <c r="E290" s="85"/>
      <c r="F290" s="85">
        <f t="shared" si="30"/>
        <v>11.205480737418647</v>
      </c>
      <c r="G290" s="85"/>
      <c r="H290" s="85"/>
      <c r="I290" s="85">
        <f t="shared" si="28"/>
        <v>18.837685054846183</v>
      </c>
      <c r="J290" s="85"/>
      <c r="K290" s="85"/>
      <c r="L290" s="85">
        <f t="shared" si="31"/>
        <v>18.583210486133488</v>
      </c>
      <c r="M290" s="85"/>
      <c r="N290" s="85">
        <f t="shared" si="32"/>
        <v>14.783427577285968</v>
      </c>
      <c r="O290" s="86" t="str">
        <f t="shared" si="33"/>
        <v>B</v>
      </c>
      <c r="P290" s="43"/>
      <c r="Q290" s="43"/>
      <c r="R290" s="43"/>
      <c r="S290" s="43"/>
      <c r="T290" s="43"/>
      <c r="U290" s="43"/>
    </row>
    <row r="291" spans="1:21" x14ac:dyDescent="0.2">
      <c r="A291" s="68">
        <v>32</v>
      </c>
      <c r="B291" s="85"/>
      <c r="C291" s="85">
        <f t="shared" si="29"/>
        <v>12.300605959684667</v>
      </c>
      <c r="D291" s="85"/>
      <c r="E291" s="85"/>
      <c r="F291" s="85">
        <f t="shared" si="30"/>
        <v>11.370966607916671</v>
      </c>
      <c r="G291" s="85"/>
      <c r="H291" s="85"/>
      <c r="I291" s="85">
        <f t="shared" si="28"/>
        <v>19.14996488916919</v>
      </c>
      <c r="J291" s="85"/>
      <c r="K291" s="85"/>
      <c r="L291" s="85">
        <f t="shared" si="31"/>
        <v>18.893878703107433</v>
      </c>
      <c r="M291" s="85"/>
      <c r="N291" s="85">
        <f t="shared" si="32"/>
        <v>15.01473102707669</v>
      </c>
      <c r="O291" s="86" t="str">
        <f t="shared" si="33"/>
        <v>B</v>
      </c>
      <c r="P291" s="43"/>
      <c r="Q291" s="43"/>
      <c r="R291" s="43"/>
      <c r="S291" s="43"/>
      <c r="T291" s="43"/>
      <c r="U291" s="43"/>
    </row>
    <row r="292" spans="1:21" x14ac:dyDescent="0.2">
      <c r="A292" s="68">
        <v>33</v>
      </c>
      <c r="B292" s="85"/>
      <c r="C292" s="85">
        <f t="shared" si="29"/>
        <v>12.473311574412982</v>
      </c>
      <c r="D292" s="85"/>
      <c r="E292" s="85"/>
      <c r="F292" s="85">
        <f t="shared" si="30"/>
        <v>11.536868632204285</v>
      </c>
      <c r="G292" s="85"/>
      <c r="H292" s="85"/>
      <c r="I292" s="85">
        <f t="shared" si="28"/>
        <v>19.462958479228032</v>
      </c>
      <c r="J292" s="85"/>
      <c r="K292" s="85"/>
      <c r="L292" s="85">
        <f t="shared" si="31"/>
        <v>19.205199795572138</v>
      </c>
      <c r="M292" s="85"/>
      <c r="N292" s="85">
        <f t="shared" si="32"/>
        <v>15.246622346426101</v>
      </c>
      <c r="O292" s="86" t="str">
        <f t="shared" si="33"/>
        <v>B</v>
      </c>
      <c r="P292" s="43"/>
      <c r="Q292" s="43"/>
      <c r="R292" s="43"/>
      <c r="S292" s="43"/>
      <c r="T292" s="43"/>
      <c r="U292" s="43"/>
    </row>
    <row r="293" spans="1:21" x14ac:dyDescent="0.2">
      <c r="A293" s="68">
        <v>34</v>
      </c>
      <c r="B293" s="85"/>
      <c r="C293" s="85">
        <f t="shared" si="29"/>
        <v>12.646556604955487</v>
      </c>
      <c r="D293" s="85"/>
      <c r="E293" s="85"/>
      <c r="F293" s="85">
        <f t="shared" si="30"/>
        <v>11.70315776397238</v>
      </c>
      <c r="G293" s="85"/>
      <c r="H293" s="85"/>
      <c r="I293" s="85">
        <f t="shared" si="28"/>
        <v>19.77661137842593</v>
      </c>
      <c r="J293" s="85"/>
      <c r="K293" s="85"/>
      <c r="L293" s="85">
        <f t="shared" si="31"/>
        <v>19.517124273769067</v>
      </c>
      <c r="M293" s="85"/>
      <c r="N293" s="85">
        <f t="shared" si="32"/>
        <v>15.479058162349274</v>
      </c>
      <c r="O293" s="86" t="str">
        <f t="shared" si="33"/>
        <v>B</v>
      </c>
      <c r="P293" s="43"/>
      <c r="Q293" s="43"/>
      <c r="R293" s="43"/>
      <c r="S293" s="43"/>
      <c r="T293" s="43"/>
      <c r="U293" s="43"/>
    </row>
    <row r="294" spans="1:21" x14ac:dyDescent="0.2">
      <c r="A294" s="68">
        <v>35</v>
      </c>
      <c r="B294" s="85"/>
      <c r="C294" s="85">
        <f t="shared" si="29"/>
        <v>12.820303024863472</v>
      </c>
      <c r="D294" s="85"/>
      <c r="E294" s="85"/>
      <c r="F294" s="85">
        <f t="shared" si="30"/>
        <v>11.869807619434123</v>
      </c>
      <c r="G294" s="85"/>
      <c r="H294" s="85"/>
      <c r="I294" s="85">
        <f t="shared" si="28"/>
        <v>20.090874558427426</v>
      </c>
      <c r="J294" s="85"/>
      <c r="K294" s="85"/>
      <c r="L294" s="85">
        <f t="shared" si="31"/>
        <v>19.829607544494451</v>
      </c>
      <c r="M294" s="85"/>
      <c r="N294" s="85">
        <f t="shared" si="32"/>
        <v>15.711999293312349</v>
      </c>
      <c r="O294" s="86" t="str">
        <f t="shared" si="33"/>
        <v>B</v>
      </c>
      <c r="P294" s="43"/>
      <c r="Q294" s="43"/>
      <c r="R294" s="43"/>
      <c r="S294" s="43"/>
      <c r="T294" s="43"/>
      <c r="U294" s="43"/>
    </row>
    <row r="295" spans="1:21" x14ac:dyDescent="0.2">
      <c r="A295" s="68">
        <v>36</v>
      </c>
      <c r="B295" s="85"/>
      <c r="C295" s="85">
        <f t="shared" si="29"/>
        <v>12.994516325857285</v>
      </c>
      <c r="D295" s="85"/>
      <c r="E295" s="85"/>
      <c r="F295" s="85">
        <f t="shared" si="30"/>
        <v>12.036794176959054</v>
      </c>
      <c r="G295" s="85"/>
      <c r="H295" s="85"/>
      <c r="I295" s="85">
        <f t="shared" si="28"/>
        <v>20.405703749963219</v>
      </c>
      <c r="J295" s="85"/>
      <c r="K295" s="85"/>
      <c r="L295" s="85">
        <f t="shared" si="31"/>
        <v>20.142609318541016</v>
      </c>
      <c r="M295" s="85"/>
      <c r="N295" s="85">
        <f t="shared" si="32"/>
        <v>15.945410252253815</v>
      </c>
      <c r="O295" s="86" t="str">
        <f t="shared" si="33"/>
        <v>B</v>
      </c>
      <c r="P295" s="43"/>
      <c r="Q295" s="43"/>
      <c r="R295" s="43"/>
      <c r="S295" s="43"/>
      <c r="T295" s="43"/>
      <c r="U295" s="43"/>
    </row>
    <row r="296" spans="1:21" x14ac:dyDescent="0.2">
      <c r="A296" s="68">
        <v>37</v>
      </c>
      <c r="B296" s="85"/>
      <c r="C296" s="85">
        <f t="shared" si="29"/>
        <v>13.169165117630968</v>
      </c>
      <c r="D296" s="85"/>
      <c r="E296" s="85"/>
      <c r="F296" s="85">
        <f t="shared" si="30"/>
        <v>12.204095516724266</v>
      </c>
      <c r="G296" s="85"/>
      <c r="H296" s="85"/>
      <c r="I296" s="85">
        <f t="shared" si="28"/>
        <v>20.721058877742422</v>
      </c>
      <c r="J296" s="85"/>
      <c r="K296" s="85"/>
      <c r="L296" s="85">
        <f t="shared" si="31"/>
        <v>20.456093102319169</v>
      </c>
      <c r="M296" s="85"/>
      <c r="N296" s="85">
        <f t="shared" si="32"/>
        <v>16.179258818971277</v>
      </c>
      <c r="O296" s="86" t="str">
        <f t="shared" si="33"/>
        <v>B</v>
      </c>
      <c r="P296" s="43"/>
      <c r="Q296" s="43"/>
      <c r="R296" s="43"/>
      <c r="S296" s="43"/>
      <c r="T296" s="43"/>
      <c r="U296" s="43"/>
    </row>
    <row r="297" spans="1:21" x14ac:dyDescent="0.2">
      <c r="A297" s="68">
        <v>38</v>
      </c>
      <c r="B297" s="85"/>
      <c r="C297" s="85">
        <f t="shared" si="29"/>
        <v>13.34422078135402</v>
      </c>
      <c r="D297" s="85"/>
      <c r="E297" s="85"/>
      <c r="F297" s="85">
        <f t="shared" si="30"/>
        <v>12.371691594264174</v>
      </c>
      <c r="G297" s="85"/>
      <c r="H297" s="85"/>
      <c r="I297" s="85">
        <f t="shared" si="28"/>
        <v>21.03690357414574</v>
      </c>
      <c r="J297" s="85"/>
      <c r="K297" s="85"/>
      <c r="L297" s="85">
        <f t="shared" si="31"/>
        <v>20.770025760009869</v>
      </c>
      <c r="M297" s="85"/>
      <c r="N297" s="85">
        <f t="shared" si="32"/>
        <v>16.413515670798514</v>
      </c>
      <c r="O297" s="86" t="str">
        <f t="shared" si="33"/>
        <v>B</v>
      </c>
      <c r="P297" s="43"/>
      <c r="Q297" s="43"/>
      <c r="R297" s="43"/>
      <c r="S297" s="43"/>
      <c r="T297" s="43"/>
      <c r="U297" s="43"/>
    </row>
    <row r="298" spans="1:21" x14ac:dyDescent="0.2">
      <c r="A298" s="68">
        <v>39</v>
      </c>
      <c r="B298" s="85"/>
      <c r="C298" s="85">
        <f t="shared" si="29"/>
        <v>13.519657168611854</v>
      </c>
      <c r="D298" s="85"/>
      <c r="E298" s="85"/>
      <c r="F298" s="85">
        <f t="shared" si="30"/>
        <v>12.539564042851083</v>
      </c>
      <c r="G298" s="85"/>
      <c r="H298" s="85"/>
      <c r="I298" s="85">
        <f t="shared" si="28"/>
        <v>21.353204759162661</v>
      </c>
      <c r="J298" s="85"/>
      <c r="K298" s="85"/>
      <c r="L298" s="85">
        <f t="shared" si="31"/>
        <v>21.084377135075876</v>
      </c>
      <c r="M298" s="85"/>
      <c r="N298" s="85">
        <f t="shared" si="32"/>
        <v>16.64815406247839</v>
      </c>
      <c r="O298" s="86" t="str">
        <f t="shared" si="33"/>
        <v>B</v>
      </c>
      <c r="P298" s="43"/>
      <c r="Q298" s="43"/>
      <c r="R298" s="43"/>
      <c r="S298" s="43"/>
      <c r="T298" s="43"/>
      <c r="U298" s="43"/>
    </row>
    <row r="299" spans="1:21" x14ac:dyDescent="0.2">
      <c r="A299" s="68">
        <v>40</v>
      </c>
      <c r="B299" s="85"/>
      <c r="C299" s="85">
        <f t="shared" si="29"/>
        <v>13.695450338951964</v>
      </c>
      <c r="D299" s="85"/>
      <c r="E299" s="85"/>
      <c r="F299" s="85">
        <f t="shared" si="30"/>
        <v>12.707696000491516</v>
      </c>
      <c r="G299" s="85"/>
      <c r="H299" s="85"/>
      <c r="I299" s="85">
        <f t="shared" si="28"/>
        <v>21.669932276266849</v>
      </c>
      <c r="J299" s="85"/>
      <c r="K299" s="85"/>
      <c r="L299" s="85">
        <f t="shared" si="31"/>
        <v>21.399119721937318</v>
      </c>
      <c r="M299" s="85"/>
      <c r="N299" s="85">
        <f t="shared" si="32"/>
        <v>16.883149547727811</v>
      </c>
      <c r="O299" s="86" t="str">
        <f t="shared" si="33"/>
        <v>B</v>
      </c>
      <c r="P299" s="43"/>
      <c r="Q299" s="43"/>
      <c r="R299" s="43"/>
      <c r="S299" s="43"/>
      <c r="T299" s="43"/>
      <c r="U299" s="43"/>
    </row>
    <row r="300" spans="1:21" x14ac:dyDescent="0.2">
      <c r="A300" s="68">
        <v>41</v>
      </c>
      <c r="B300" s="85"/>
      <c r="C300" s="85">
        <f t="shared" si="29"/>
        <v>13.871578330356931</v>
      </c>
      <c r="D300" s="85"/>
      <c r="E300" s="85"/>
      <c r="F300" s="85">
        <f t="shared" si="30"/>
        <v>12.876071958014766</v>
      </c>
      <c r="G300" s="85"/>
      <c r="H300" s="85"/>
      <c r="I300" s="85">
        <f t="shared" si="28"/>
        <v>21.987058575717406</v>
      </c>
      <c r="J300" s="85"/>
      <c r="K300" s="85"/>
      <c r="L300" s="85">
        <f t="shared" si="31"/>
        <v>21.714228380211825</v>
      </c>
      <c r="M300" s="85"/>
      <c r="N300" s="85">
        <f t="shared" si="32"/>
        <v>17.118479736274107</v>
      </c>
      <c r="O300" s="88" t="str">
        <f t="shared" si="33"/>
        <v>B</v>
      </c>
      <c r="P300" s="43"/>
      <c r="Q300" s="43"/>
      <c r="R300" s="43"/>
      <c r="S300" s="43"/>
      <c r="T300" s="43"/>
      <c r="U300" s="43"/>
    </row>
    <row r="301" spans="1:21" x14ac:dyDescent="0.2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43"/>
      <c r="O301" s="43"/>
      <c r="P301" s="43"/>
      <c r="Q301" s="43"/>
      <c r="R301" s="43"/>
      <c r="S301" s="43"/>
      <c r="T301" s="43"/>
      <c r="U301" s="43"/>
    </row>
    <row r="302" spans="1:21" x14ac:dyDescent="0.2">
      <c r="A302" s="57"/>
      <c r="B302" s="189"/>
      <c r="C302" s="189"/>
      <c r="D302" s="91"/>
      <c r="E302" s="91"/>
      <c r="F302" s="189"/>
      <c r="G302" s="189"/>
      <c r="H302" s="91"/>
      <c r="I302" s="189"/>
      <c r="J302" s="189"/>
      <c r="K302" s="91"/>
      <c r="L302" s="91"/>
      <c r="M302" s="91"/>
      <c r="N302" s="43"/>
      <c r="O302" s="43"/>
      <c r="P302" s="43"/>
      <c r="Q302" s="43"/>
      <c r="R302" s="43"/>
      <c r="S302" s="43"/>
      <c r="T302" s="43"/>
      <c r="U302" s="43"/>
    </row>
    <row r="303" spans="1:21" x14ac:dyDescent="0.2">
      <c r="A303" s="57"/>
      <c r="B303" s="189"/>
      <c r="C303" s="189"/>
      <c r="D303" s="91"/>
      <c r="E303" s="91"/>
      <c r="F303" s="189"/>
      <c r="G303" s="189"/>
      <c r="H303" s="91"/>
      <c r="I303" s="189"/>
      <c r="J303" s="189"/>
      <c r="K303" s="91"/>
      <c r="L303" s="91"/>
      <c r="M303" s="91"/>
      <c r="N303" s="43"/>
      <c r="O303" s="43"/>
      <c r="P303" s="43"/>
      <c r="Q303" s="43"/>
      <c r="R303" s="43"/>
      <c r="S303" s="43"/>
      <c r="T303" s="43"/>
      <c r="U303" s="43"/>
    </row>
    <row r="304" spans="1:21" x14ac:dyDescent="0.2">
      <c r="A304" s="57"/>
      <c r="B304" s="189"/>
      <c r="C304" s="189"/>
      <c r="D304" s="91"/>
      <c r="E304" s="91"/>
      <c r="F304" s="189"/>
      <c r="G304" s="189"/>
      <c r="H304" s="91"/>
      <c r="I304" s="189"/>
      <c r="J304" s="189"/>
      <c r="K304" s="91"/>
      <c r="L304" s="91"/>
      <c r="M304" s="91"/>
      <c r="N304" s="43"/>
      <c r="O304" s="43"/>
      <c r="P304" s="43"/>
      <c r="Q304" s="43"/>
      <c r="R304" s="43"/>
      <c r="S304" s="43"/>
      <c r="T304" s="43"/>
      <c r="U304" s="43"/>
    </row>
    <row r="305" spans="1:21" x14ac:dyDescent="0.2">
      <c r="A305" s="57"/>
      <c r="B305" s="189"/>
      <c r="C305" s="189"/>
      <c r="D305" s="91"/>
      <c r="E305" s="91"/>
      <c r="F305" s="189"/>
      <c r="G305" s="189"/>
      <c r="H305" s="91"/>
      <c r="I305" s="189"/>
      <c r="J305" s="189"/>
      <c r="K305" s="91"/>
      <c r="L305" s="91"/>
      <c r="M305" s="91"/>
      <c r="N305" s="43"/>
      <c r="O305" s="43"/>
      <c r="P305" s="43"/>
      <c r="Q305" s="43"/>
      <c r="R305" s="43"/>
      <c r="S305" s="43"/>
      <c r="T305" s="43"/>
      <c r="U305" s="43"/>
    </row>
  </sheetData>
  <mergeCells count="16">
    <mergeCell ref="B2:G2"/>
    <mergeCell ref="H2:M2"/>
    <mergeCell ref="O4:P5"/>
    <mergeCell ref="O12:P13"/>
    <mergeCell ref="B302:C302"/>
    <mergeCell ref="F302:G302"/>
    <mergeCell ref="I302:J302"/>
    <mergeCell ref="B305:C305"/>
    <mergeCell ref="F305:G305"/>
    <mergeCell ref="I305:J305"/>
    <mergeCell ref="B303:C303"/>
    <mergeCell ref="F303:G303"/>
    <mergeCell ref="I303:J303"/>
    <mergeCell ref="B304:C304"/>
    <mergeCell ref="F304:G304"/>
    <mergeCell ref="I304:J304"/>
  </mergeCells>
  <conditionalFormatting sqref="N260:N300">
    <cfRule type="cellIs" dxfId="0" priority="1" operator="equal">
      <formula>#REF!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8"/>
  <sheetViews>
    <sheetView tabSelected="1" zoomScale="85" zoomScaleNormal="85" workbookViewId="0">
      <selection activeCell="E2" sqref="E2"/>
    </sheetView>
  </sheetViews>
  <sheetFormatPr defaultRowHeight="14.25" x14ac:dyDescent="0.2"/>
  <cols>
    <col min="1" max="1" width="17.375" customWidth="1"/>
    <col min="2" max="2" width="15.875" customWidth="1"/>
    <col min="3" max="3" width="14.375" customWidth="1"/>
  </cols>
  <sheetData>
    <row r="1" spans="1:3" ht="15.75" thickBot="1" x14ac:dyDescent="0.25">
      <c r="A1" s="105" t="s">
        <v>108</v>
      </c>
      <c r="B1" s="106">
        <v>27.48</v>
      </c>
      <c r="C1" s="43" t="s">
        <v>80</v>
      </c>
    </row>
    <row r="2" spans="1:3" ht="15.75" thickBot="1" x14ac:dyDescent="0.25">
      <c r="A2" s="105" t="s">
        <v>109</v>
      </c>
      <c r="B2" s="106">
        <v>50.89</v>
      </c>
      <c r="C2" s="43" t="s">
        <v>116</v>
      </c>
    </row>
    <row r="3" spans="1:3" ht="15.75" thickBot="1" x14ac:dyDescent="0.25">
      <c r="A3" s="105" t="s">
        <v>110</v>
      </c>
      <c r="B3" s="106">
        <v>9.89</v>
      </c>
      <c r="C3" s="43" t="s">
        <v>117</v>
      </c>
    </row>
    <row r="4" spans="1:3" ht="15.75" thickBot="1" x14ac:dyDescent="0.25">
      <c r="A4" s="105" t="s">
        <v>111</v>
      </c>
      <c r="B4" s="106">
        <v>15.945</v>
      </c>
      <c r="C4" s="43" t="s">
        <v>118</v>
      </c>
    </row>
    <row r="5" spans="1:3" ht="15.75" thickBot="1" x14ac:dyDescent="0.25">
      <c r="A5" s="105" t="s">
        <v>112</v>
      </c>
      <c r="B5" s="106">
        <v>9.3193000000000001</v>
      </c>
      <c r="C5" s="43" t="s">
        <v>117</v>
      </c>
    </row>
    <row r="24" spans="1:3" ht="45.75" thickBot="1" x14ac:dyDescent="0.3">
      <c r="A24" s="137"/>
      <c r="B24" s="134" t="s">
        <v>113</v>
      </c>
      <c r="C24" s="138" t="s">
        <v>114</v>
      </c>
    </row>
    <row r="25" spans="1:3" ht="15.75" thickBot="1" x14ac:dyDescent="0.25">
      <c r="A25" s="105" t="s">
        <v>1</v>
      </c>
      <c r="B25" s="106">
        <v>40.89</v>
      </c>
      <c r="C25" s="106">
        <v>8.2899999999999991</v>
      </c>
    </row>
    <row r="26" spans="1:3" ht="15.75" thickBot="1" x14ac:dyDescent="0.25">
      <c r="A26" s="105" t="s">
        <v>2</v>
      </c>
      <c r="B26" s="106">
        <v>33.549999999999997</v>
      </c>
      <c r="C26" s="106">
        <v>7.1440000000000001</v>
      </c>
    </row>
    <row r="27" spans="1:3" ht="15.75" thickBot="1" x14ac:dyDescent="0.25">
      <c r="A27" s="105" t="s">
        <v>3</v>
      </c>
      <c r="B27" s="106">
        <v>17.37</v>
      </c>
      <c r="C27" s="106">
        <v>11.45</v>
      </c>
    </row>
    <row r="28" spans="1:3" ht="15.75" thickBot="1" x14ac:dyDescent="0.25">
      <c r="A28" s="105" t="s">
        <v>4</v>
      </c>
      <c r="B28" s="106">
        <v>17.149999999999999</v>
      </c>
      <c r="C28" s="106">
        <v>11.065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Intersection 2</vt:lpstr>
      <vt:lpstr>Cmin optimization</vt:lpstr>
      <vt:lpstr>Copt. optimization</vt:lpstr>
      <vt:lpstr>C1</vt:lpstr>
      <vt:lpstr>G1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Yawar Mahmood Salman</dc:creator>
  <cp:lastModifiedBy>Sai Arvind Atluri</cp:lastModifiedBy>
  <dcterms:created xsi:type="dcterms:W3CDTF">2017-07-06T22:31:53Z</dcterms:created>
  <dcterms:modified xsi:type="dcterms:W3CDTF">2019-02-19T15:30:05Z</dcterms:modified>
</cp:coreProperties>
</file>