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slideshow-cs\"/>
    </mc:Choice>
  </mc:AlternateContent>
  <xr:revisionPtr revIDLastSave="0" documentId="13_ncr:1_{9CE224A0-D5C0-4C9E-B1A9-3B0C1CD1FB3D}" xr6:coauthVersionLast="47" xr6:coauthVersionMax="47" xr10:uidLastSave="{00000000-0000-0000-0000-000000000000}"/>
  <bookViews>
    <workbookView xWindow="-103" yWindow="-103" windowWidth="23657" windowHeight="15240" tabRatio="830" activeTab="5" xr2:uid="{A2BFFDC0-D699-48BB-95A0-9C131B87890E}"/>
  </bookViews>
  <sheets>
    <sheet name="1_インプット" sheetId="1" r:id="rId1"/>
    <sheet name="2_テンプレート" sheetId="2" r:id="rId2"/>
    <sheet name="3_型変換" sheetId="9" r:id="rId3"/>
    <sheet name="├アウトプット" sheetId="3" r:id="rId4"/>
    <sheet name="ValueObject" sheetId="4" r:id="rId5"/>
    <sheet name="Entity" sheetId="6" r:id="rId6"/>
    <sheet name="IRepository" sheetId="7" r:id="rId7"/>
    <sheet name="Repository_SQLite" sheetId="8" r:id="rId8"/>
    <sheet name="Factories" sheetId="10" r:id="rId9"/>
    <sheet name="ViewModelEntity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6" l="1" a="1"/>
  <c r="D4" i="6" s="1"/>
  <c r="D5" i="6" a="1"/>
  <c r="D5" i="6" s="1"/>
  <c r="D6" i="6" a="1"/>
  <c r="D6" i="6" s="1"/>
  <c r="D7" i="6" a="1"/>
  <c r="D7" i="6" s="1"/>
  <c r="D8" i="6" a="1"/>
  <c r="D8" i="6" s="1"/>
  <c r="D9" i="6" a="1"/>
  <c r="D9" i="6" s="1"/>
  <c r="D10" i="6" a="1"/>
  <c r="D10" i="6" s="1"/>
  <c r="D11" i="6" a="1"/>
  <c r="D11" i="6" s="1"/>
  <c r="D12" i="6" a="1"/>
  <c r="D12" i="6" s="1"/>
  <c r="D13" i="6" a="1"/>
  <c r="D13" i="6" s="1"/>
  <c r="D14" i="6" a="1"/>
  <c r="D14" i="6" s="1"/>
  <c r="D15" i="6" a="1"/>
  <c r="D15" i="6" s="1"/>
  <c r="D16" i="6" a="1"/>
  <c r="D16" i="6" s="1"/>
  <c r="D17" i="6" a="1"/>
  <c r="D17" i="6" s="1"/>
  <c r="D18" i="6" a="1"/>
  <c r="D18" i="6" s="1"/>
  <c r="D19" i="6" a="1"/>
  <c r="D19" i="6" s="1"/>
  <c r="D20" i="6" a="1"/>
  <c r="D20" i="6" s="1"/>
  <c r="D21" i="6" a="1"/>
  <c r="D21" i="6" s="1"/>
  <c r="D22" i="6" a="1"/>
  <c r="D22" i="6" s="1"/>
  <c r="D23" i="6" a="1"/>
  <c r="D23" i="6" s="1"/>
  <c r="F4" i="6" a="1"/>
  <c r="F4" i="6" s="1"/>
  <c r="F5" i="6" a="1"/>
  <c r="F5" i="6" s="1"/>
  <c r="F6" i="6" a="1"/>
  <c r="F6" i="6" s="1"/>
  <c r="F7" i="6" a="1"/>
  <c r="F7" i="6" s="1"/>
  <c r="F8" i="6" a="1"/>
  <c r="F8" i="6" s="1"/>
  <c r="F9" i="6" a="1"/>
  <c r="F9" i="6" s="1"/>
  <c r="F10" i="6" a="1"/>
  <c r="F10" i="6" s="1"/>
  <c r="F11" i="6" a="1"/>
  <c r="F11" i="6" s="1"/>
  <c r="F12" i="6" a="1"/>
  <c r="F12" i="6" s="1"/>
  <c r="F13" i="6" a="1"/>
  <c r="F13" i="6" s="1"/>
  <c r="F14" i="6" a="1"/>
  <c r="F14" i="6" s="1"/>
  <c r="F15" i="6" a="1"/>
  <c r="F15" i="6" s="1"/>
  <c r="F16" i="6" a="1"/>
  <c r="F16" i="6" s="1"/>
  <c r="F17" i="6" a="1"/>
  <c r="F17" i="6" s="1"/>
  <c r="F18" i="6" a="1"/>
  <c r="F18" i="6" s="1"/>
  <c r="F19" i="6" a="1"/>
  <c r="F19" i="6" s="1"/>
  <c r="F20" i="6" a="1"/>
  <c r="F20" i="6" s="1"/>
  <c r="F21" i="6" a="1"/>
  <c r="F21" i="6" s="1"/>
  <c r="F22" i="6" a="1"/>
  <c r="F22" i="6" s="1"/>
  <c r="F23" i="6" a="1"/>
  <c r="F23" i="6" s="1"/>
  <c r="E4" i="6" a="1"/>
  <c r="E4" i="6" s="1"/>
  <c r="E5" i="6" a="1"/>
  <c r="E5" i="6" s="1"/>
  <c r="E6" i="6" a="1"/>
  <c r="E6" i="6" s="1"/>
  <c r="E7" i="6" a="1"/>
  <c r="E7" i="6" s="1"/>
  <c r="E8" i="6" a="1"/>
  <c r="E8" i="6" s="1"/>
  <c r="E9" i="6" a="1"/>
  <c r="E9" i="6" s="1"/>
  <c r="E10" i="6" a="1"/>
  <c r="E10" i="6" s="1"/>
  <c r="E11" i="6" a="1"/>
  <c r="E11" i="6" s="1"/>
  <c r="E12" i="6" a="1"/>
  <c r="E12" i="6" s="1"/>
  <c r="E13" i="6" a="1"/>
  <c r="E13" i="6" s="1"/>
  <c r="E14" i="6" a="1"/>
  <c r="E14" i="6" s="1"/>
  <c r="E15" i="6" a="1"/>
  <c r="E15" i="6" s="1"/>
  <c r="E16" i="6" a="1"/>
  <c r="E16" i="6" s="1"/>
  <c r="E17" i="6" a="1"/>
  <c r="E17" i="6" s="1"/>
  <c r="E18" i="6" a="1"/>
  <c r="E18" i="6" s="1"/>
  <c r="E19" i="6" a="1"/>
  <c r="E19" i="6" s="1"/>
  <c r="E20" i="6" a="1"/>
  <c r="E20" i="6" s="1"/>
  <c r="E21" i="6" a="1"/>
  <c r="E21" i="6" s="1"/>
  <c r="E22" i="6" a="1"/>
  <c r="E22" i="6" s="1"/>
  <c r="E23" i="6" a="1"/>
  <c r="E23" i="6" s="1"/>
  <c r="N4" i="8" a="1"/>
  <c r="N4" i="8" s="1"/>
  <c r="N5" i="8" a="1"/>
  <c r="N5" i="8" s="1"/>
  <c r="N6" i="8" a="1"/>
  <c r="N6" i="8" s="1"/>
  <c r="N7" i="8" a="1"/>
  <c r="N7" i="8" s="1"/>
  <c r="N8" i="8" a="1"/>
  <c r="N8" i="8" s="1"/>
  <c r="N9" i="8" a="1"/>
  <c r="N9" i="8" s="1"/>
  <c r="N10" i="8" a="1"/>
  <c r="N10" i="8" s="1"/>
  <c r="N11" i="8" a="1"/>
  <c r="N11" i="8" s="1"/>
  <c r="N12" i="8" a="1"/>
  <c r="N12" i="8" s="1"/>
  <c r="N13" i="8" a="1"/>
  <c r="N13" i="8" s="1"/>
  <c r="N14" i="8" a="1"/>
  <c r="N14" i="8" s="1"/>
  <c r="N15" i="8" a="1"/>
  <c r="N15" i="8" s="1"/>
  <c r="N16" i="8" a="1"/>
  <c r="N16" i="8" s="1"/>
  <c r="N17" i="8" a="1"/>
  <c r="N17" i="8" s="1"/>
  <c r="N18" i="8" a="1"/>
  <c r="N18" i="8" s="1"/>
  <c r="N19" i="8" a="1"/>
  <c r="N19" i="8" s="1"/>
  <c r="N20" i="8" a="1"/>
  <c r="N20" i="8" s="1"/>
  <c r="N21" i="8" a="1"/>
  <c r="N21" i="8" s="1"/>
  <c r="N22" i="8" a="1"/>
  <c r="N22" i="8" s="1"/>
  <c r="N23" i="8" a="1"/>
  <c r="N23" i="8" s="1"/>
  <c r="M7" i="8" a="1"/>
  <c r="M7" i="8" s="1"/>
  <c r="M4" i="8" a="1"/>
  <c r="M4" i="8" s="1"/>
  <c r="M5" i="8" a="1"/>
  <c r="M5" i="8" s="1"/>
  <c r="M6" i="8" a="1"/>
  <c r="M6" i="8" s="1"/>
  <c r="M8" i="8" a="1"/>
  <c r="M8" i="8" s="1"/>
  <c r="M9" i="8" a="1"/>
  <c r="M9" i="8" s="1"/>
  <c r="M10" i="8" a="1"/>
  <c r="M10" i="8" s="1"/>
  <c r="M11" i="8" a="1"/>
  <c r="M11" i="8" s="1"/>
  <c r="M12" i="8" a="1"/>
  <c r="M12" i="8" s="1"/>
  <c r="M13" i="8" a="1"/>
  <c r="M13" i="8" s="1"/>
  <c r="M14" i="8" a="1"/>
  <c r="M14" i="8" s="1"/>
  <c r="M15" i="8" a="1"/>
  <c r="M15" i="8" s="1"/>
  <c r="M16" i="8" a="1"/>
  <c r="M16" i="8" s="1"/>
  <c r="M17" i="8" a="1"/>
  <c r="M17" i="8" s="1"/>
  <c r="M18" i="8" a="1"/>
  <c r="M18" i="8" s="1"/>
  <c r="M19" i="8" a="1"/>
  <c r="M19" i="8" s="1"/>
  <c r="M20" i="8" a="1"/>
  <c r="M20" i="8" s="1"/>
  <c r="M21" i="8" a="1"/>
  <c r="M21" i="8" s="1"/>
  <c r="M22" i="8" a="1"/>
  <c r="M22" i="8" s="1"/>
  <c r="M23" i="8" a="1"/>
  <c r="M23" i="8" s="1"/>
  <c r="W18" i="4" a="1"/>
  <c r="W18" i="4" s="1"/>
  <c r="J25" i="1"/>
  <c r="R25" i="1"/>
  <c r="T25" i="1"/>
  <c r="U25" i="1"/>
  <c r="V25" i="1"/>
  <c r="C23" i="11" l="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6" i="1"/>
  <c r="R11" i="1"/>
  <c r="T11" i="1" s="1"/>
  <c r="R12" i="1"/>
  <c r="T12" i="1" s="1"/>
  <c r="R13" i="1"/>
  <c r="T13" i="1" s="1"/>
  <c r="R14" i="1"/>
  <c r="T14" i="1" s="1"/>
  <c r="R15" i="1"/>
  <c r="T15" i="1" s="1"/>
  <c r="R16" i="1"/>
  <c r="T16" i="1" s="1"/>
  <c r="R17" i="1"/>
  <c r="T17" i="1" s="1"/>
  <c r="R18" i="1"/>
  <c r="T18" i="1" s="1"/>
  <c r="R19" i="1"/>
  <c r="T19" i="1" s="1"/>
  <c r="R20" i="1"/>
  <c r="T20" i="1" s="1"/>
  <c r="R21" i="1"/>
  <c r="T21" i="1" s="1"/>
  <c r="R22" i="1"/>
  <c r="T22" i="1" s="1"/>
  <c r="R23" i="1"/>
  <c r="T23" i="1" s="1"/>
  <c r="R24" i="1"/>
  <c r="T24" i="1" s="1"/>
  <c r="R26" i="1"/>
  <c r="T26" i="1" s="1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J26" i="1"/>
  <c r="V26" i="1"/>
  <c r="J22" i="1"/>
  <c r="J23" i="1"/>
  <c r="J24" i="1"/>
  <c r="V22" i="1"/>
  <c r="V23" i="1"/>
  <c r="V24" i="1"/>
  <c r="J20" i="1"/>
  <c r="J21" i="1"/>
  <c r="V20" i="1"/>
  <c r="V21" i="1"/>
  <c r="V11" i="1"/>
  <c r="V12" i="1"/>
  <c r="V13" i="1"/>
  <c r="V14" i="1"/>
  <c r="V15" i="1"/>
  <c r="V16" i="1"/>
  <c r="V17" i="1"/>
  <c r="V18" i="1"/>
  <c r="V19" i="1"/>
  <c r="J11" i="1"/>
  <c r="J12" i="1"/>
  <c r="J13" i="1"/>
  <c r="J14" i="1"/>
  <c r="J15" i="1"/>
  <c r="J16" i="1"/>
  <c r="J17" i="1"/>
  <c r="J18" i="1"/>
  <c r="J19" i="1"/>
  <c r="C11" i="1"/>
  <c r="C12" i="1"/>
  <c r="C13" i="1"/>
  <c r="C14" i="1"/>
  <c r="G14" i="1"/>
  <c r="G13" i="1"/>
  <c r="G12" i="1"/>
  <c r="G11" i="1"/>
  <c r="L11" i="1" l="1"/>
  <c r="L25" i="1"/>
  <c r="E19" i="11"/>
  <c r="F19" i="11" s="1"/>
  <c r="E11" i="11"/>
  <c r="D23" i="11"/>
  <c r="D19" i="11"/>
  <c r="D15" i="11"/>
  <c r="D11" i="11"/>
  <c r="D7" i="11"/>
  <c r="L4" i="4"/>
  <c r="E18" i="11"/>
  <c r="E10" i="11"/>
  <c r="D22" i="11"/>
  <c r="D18" i="11"/>
  <c r="D14" i="11"/>
  <c r="F14" i="11" s="1"/>
  <c r="D10" i="11"/>
  <c r="D6" i="11"/>
  <c r="E4" i="11"/>
  <c r="E8" i="11"/>
  <c r="E12" i="11"/>
  <c r="E16" i="11"/>
  <c r="E20" i="11"/>
  <c r="E23" i="11"/>
  <c r="F23" i="11" s="1"/>
  <c r="E15" i="11"/>
  <c r="E7" i="11"/>
  <c r="D21" i="11"/>
  <c r="D17" i="11"/>
  <c r="F17" i="11" s="1"/>
  <c r="D13" i="11"/>
  <c r="F13" i="11" s="1"/>
  <c r="D9" i="11"/>
  <c r="D4" i="11"/>
  <c r="E5" i="11"/>
  <c r="E9" i="11"/>
  <c r="E13" i="11"/>
  <c r="E17" i="11"/>
  <c r="E21" i="11"/>
  <c r="E22" i="11"/>
  <c r="E14" i="11"/>
  <c r="E6" i="11"/>
  <c r="D20" i="11"/>
  <c r="F20" i="11" s="1"/>
  <c r="D16" i="11"/>
  <c r="D12" i="11"/>
  <c r="D8" i="11"/>
  <c r="D5" i="11"/>
  <c r="F5" i="11" s="1"/>
  <c r="F21" i="11"/>
  <c r="F4" i="11"/>
  <c r="F16" i="11"/>
  <c r="F12" i="11"/>
  <c r="F10" i="11"/>
  <c r="F15" i="11"/>
  <c r="F11" i="11"/>
  <c r="F7" i="11"/>
  <c r="L8" i="4"/>
  <c r="L16" i="4"/>
  <c r="L20" i="4"/>
  <c r="C7" i="7"/>
  <c r="D7" i="7" s="1"/>
  <c r="H7" i="7" s="1" a="1"/>
  <c r="H7" i="7" s="1"/>
  <c r="C15" i="7"/>
  <c r="D15" i="7" s="1"/>
  <c r="H15" i="7" s="1" a="1"/>
  <c r="H15" i="7" s="1"/>
  <c r="C23" i="7"/>
  <c r="D23" i="7" s="1"/>
  <c r="H23" i="7" s="1" a="1"/>
  <c r="H23" i="7" s="1"/>
  <c r="C11" i="8"/>
  <c r="C23" i="8"/>
  <c r="L13" i="4"/>
  <c r="L21" i="4"/>
  <c r="C8" i="7"/>
  <c r="D8" i="7" s="1"/>
  <c r="H8" i="7" s="1" a="1"/>
  <c r="H8" i="7" s="1"/>
  <c r="C16" i="7"/>
  <c r="D16" i="7" s="1"/>
  <c r="H16" i="7" s="1" a="1"/>
  <c r="H16" i="7" s="1"/>
  <c r="H4" i="8"/>
  <c r="C12" i="8"/>
  <c r="E12" i="8" s="1"/>
  <c r="C16" i="8"/>
  <c r="L6" i="4"/>
  <c r="L10" i="4"/>
  <c r="L14" i="4"/>
  <c r="L18" i="4"/>
  <c r="L22" i="4"/>
  <c r="C5" i="7"/>
  <c r="D5" i="7" s="1"/>
  <c r="H5" i="7" s="1" a="1"/>
  <c r="H5" i="7" s="1"/>
  <c r="C9" i="7"/>
  <c r="D9" i="7" s="1"/>
  <c r="H9" i="7" s="1" a="1"/>
  <c r="H9" i="7" s="1"/>
  <c r="C13" i="7"/>
  <c r="D13" i="7" s="1"/>
  <c r="H13" i="7" s="1" a="1"/>
  <c r="H13" i="7" s="1"/>
  <c r="C17" i="7"/>
  <c r="D17" i="7" s="1"/>
  <c r="H17" i="7" s="1" a="1"/>
  <c r="H17" i="7" s="1"/>
  <c r="C21" i="7"/>
  <c r="D21" i="7" s="1"/>
  <c r="H21" i="7" s="1" a="1"/>
  <c r="H21" i="7" s="1"/>
  <c r="C5" i="8"/>
  <c r="F5" i="8" s="1"/>
  <c r="C9" i="8"/>
  <c r="C13" i="8"/>
  <c r="F13" i="8" s="1"/>
  <c r="C17" i="8"/>
  <c r="H21" i="8"/>
  <c r="L12" i="4"/>
  <c r="C11" i="7"/>
  <c r="D11" i="7" s="1"/>
  <c r="H11" i="7" s="1" a="1"/>
  <c r="H11" i="7" s="1"/>
  <c r="C19" i="7"/>
  <c r="D19" i="7" s="1"/>
  <c r="H19" i="7" s="1" a="1"/>
  <c r="H19" i="7" s="1"/>
  <c r="C7" i="8"/>
  <c r="D7" i="8" s="1"/>
  <c r="C15" i="8"/>
  <c r="C19" i="8"/>
  <c r="L5" i="4"/>
  <c r="L9" i="4"/>
  <c r="L17" i="4"/>
  <c r="C4" i="7"/>
  <c r="D4" i="7" s="1"/>
  <c r="H4" i="7" s="1" a="1"/>
  <c r="H4" i="7" s="1"/>
  <c r="C12" i="7"/>
  <c r="D12" i="7" s="1"/>
  <c r="H12" i="7" s="1" a="1"/>
  <c r="H12" i="7" s="1"/>
  <c r="C20" i="7"/>
  <c r="D20" i="7" s="1"/>
  <c r="H20" i="7" s="1" a="1"/>
  <c r="H20" i="7" s="1"/>
  <c r="C8" i="8"/>
  <c r="C20" i="8"/>
  <c r="F20" i="8" s="1"/>
  <c r="L7" i="4"/>
  <c r="M7" i="4" s="1"/>
  <c r="L11" i="4"/>
  <c r="L15" i="4"/>
  <c r="L19" i="4"/>
  <c r="L23" i="4"/>
  <c r="M23" i="4" s="1"/>
  <c r="C6" i="7"/>
  <c r="D6" i="7" s="1"/>
  <c r="H6" i="7" s="1" a="1"/>
  <c r="H6" i="7" s="1"/>
  <c r="C10" i="7"/>
  <c r="D10" i="7" s="1"/>
  <c r="H10" i="7" s="1" a="1"/>
  <c r="H10" i="7" s="1"/>
  <c r="C14" i="7"/>
  <c r="D14" i="7" s="1"/>
  <c r="H14" i="7" s="1" a="1"/>
  <c r="H14" i="7" s="1"/>
  <c r="C18" i="7"/>
  <c r="D18" i="7" s="1"/>
  <c r="H18" i="7" s="1" a="1"/>
  <c r="H18" i="7" s="1"/>
  <c r="C22" i="7"/>
  <c r="D22" i="7" s="1"/>
  <c r="H22" i="7" s="1" a="1"/>
  <c r="H22" i="7" s="1"/>
  <c r="C6" i="8"/>
  <c r="C10" i="8"/>
  <c r="C14" i="8"/>
  <c r="E14" i="8" s="1"/>
  <c r="C18" i="8"/>
  <c r="E18" i="8" s="1"/>
  <c r="C22" i="8"/>
  <c r="E15" i="8"/>
  <c r="E7" i="8"/>
  <c r="E6" i="8"/>
  <c r="E17" i="8"/>
  <c r="E5" i="8"/>
  <c r="E8" i="8"/>
  <c r="H19" i="4"/>
  <c r="H15" i="4"/>
  <c r="H11" i="4"/>
  <c r="H23" i="4"/>
  <c r="H7" i="4"/>
  <c r="H22" i="4"/>
  <c r="H18" i="4"/>
  <c r="H14" i="4"/>
  <c r="H10" i="4"/>
  <c r="H6" i="4"/>
  <c r="H21" i="4"/>
  <c r="H17" i="4"/>
  <c r="H13" i="4"/>
  <c r="H9" i="4"/>
  <c r="H5" i="4"/>
  <c r="H20" i="4"/>
  <c r="H16" i="4"/>
  <c r="H12" i="4"/>
  <c r="H8" i="4"/>
  <c r="H4" i="4"/>
  <c r="D15" i="8"/>
  <c r="D11" i="8"/>
  <c r="H19" i="8"/>
  <c r="C21" i="8"/>
  <c r="H15" i="8"/>
  <c r="H10" i="8"/>
  <c r="H7" i="8"/>
  <c r="H22" i="8"/>
  <c r="H18" i="8"/>
  <c r="H14" i="8"/>
  <c r="H6" i="8"/>
  <c r="H17" i="8"/>
  <c r="H13" i="8"/>
  <c r="H9" i="8"/>
  <c r="H5" i="8"/>
  <c r="H23" i="8"/>
  <c r="H11" i="8"/>
  <c r="C4" i="8"/>
  <c r="H20" i="8"/>
  <c r="H16" i="8"/>
  <c r="H12" i="8"/>
  <c r="H8" i="8"/>
  <c r="F8" i="8"/>
  <c r="F12" i="8"/>
  <c r="F6" i="8"/>
  <c r="F10" i="8"/>
  <c r="F14" i="8"/>
  <c r="F18" i="8"/>
  <c r="F22" i="8"/>
  <c r="F17" i="8"/>
  <c r="F21" i="8"/>
  <c r="E4" i="4"/>
  <c r="T4" i="4" s="1" a="1"/>
  <c r="T4" i="4" s="1"/>
  <c r="C19" i="6"/>
  <c r="C11" i="6"/>
  <c r="C18" i="6"/>
  <c r="C10" i="6"/>
  <c r="C4" i="6"/>
  <c r="C8" i="6"/>
  <c r="C12" i="6"/>
  <c r="C16" i="6"/>
  <c r="C20" i="6"/>
  <c r="C23" i="6"/>
  <c r="C15" i="6"/>
  <c r="C7" i="6"/>
  <c r="C5" i="6"/>
  <c r="C9" i="6"/>
  <c r="C13" i="6"/>
  <c r="C17" i="6"/>
  <c r="C21" i="6"/>
  <c r="C22" i="6"/>
  <c r="C14" i="6"/>
  <c r="C6" i="6"/>
  <c r="D6" i="4"/>
  <c r="J6" i="4" s="1"/>
  <c r="D14" i="4"/>
  <c r="J14" i="4" s="1"/>
  <c r="D22" i="4"/>
  <c r="J22" i="4" s="1"/>
  <c r="D10" i="4"/>
  <c r="J10" i="4" s="1"/>
  <c r="D7" i="4"/>
  <c r="J7" i="4" s="1"/>
  <c r="D11" i="4"/>
  <c r="J11" i="4" s="1"/>
  <c r="D15" i="4"/>
  <c r="D19" i="4"/>
  <c r="D23" i="4"/>
  <c r="J23" i="4" s="1"/>
  <c r="D5" i="4"/>
  <c r="J5" i="4" s="1"/>
  <c r="D9" i="4"/>
  <c r="J9" i="4" s="1"/>
  <c r="D13" i="4"/>
  <c r="J13" i="4" s="1"/>
  <c r="D17" i="4"/>
  <c r="J17" i="4" s="1"/>
  <c r="D21" i="4"/>
  <c r="J21" i="4" s="1"/>
  <c r="E21" i="4"/>
  <c r="T21" i="4" s="1" a="1"/>
  <c r="T21" i="4" s="1"/>
  <c r="E17" i="4"/>
  <c r="E13" i="4"/>
  <c r="E9" i="4"/>
  <c r="E5" i="4"/>
  <c r="D18" i="4"/>
  <c r="J18" i="4" s="1"/>
  <c r="E23" i="4"/>
  <c r="E19" i="4"/>
  <c r="E15" i="4"/>
  <c r="E11" i="4"/>
  <c r="E7" i="4"/>
  <c r="I19" i="4"/>
  <c r="D8" i="4"/>
  <c r="J8" i="4" s="1"/>
  <c r="D12" i="4"/>
  <c r="J12" i="4" s="1"/>
  <c r="D16" i="4"/>
  <c r="J16" i="4" s="1"/>
  <c r="D20" i="4"/>
  <c r="J20" i="4" s="1"/>
  <c r="E22" i="4"/>
  <c r="E18" i="4"/>
  <c r="E14" i="4"/>
  <c r="E10" i="4"/>
  <c r="E6" i="4"/>
  <c r="D4" i="4"/>
  <c r="J4" i="4" s="1"/>
  <c r="E20" i="4"/>
  <c r="E16" i="4"/>
  <c r="E12" i="4"/>
  <c r="E8" i="4"/>
  <c r="L26" i="1"/>
  <c r="C18" i="4" s="1"/>
  <c r="L24" i="1"/>
  <c r="C17" i="4" s="1"/>
  <c r="C23" i="4"/>
  <c r="G11" i="4"/>
  <c r="I15" i="4"/>
  <c r="L16" i="1"/>
  <c r="C9" i="4" s="1"/>
  <c r="C22" i="4"/>
  <c r="G15" i="4"/>
  <c r="L15" i="1"/>
  <c r="L18" i="1"/>
  <c r="C11" i="4" s="1"/>
  <c r="L21" i="1"/>
  <c r="C14" i="4" s="1"/>
  <c r="L23" i="1"/>
  <c r="I4" i="4"/>
  <c r="G23" i="4"/>
  <c r="G7" i="4"/>
  <c r="I11" i="4"/>
  <c r="L19" i="1"/>
  <c r="C12" i="4" s="1"/>
  <c r="L17" i="1"/>
  <c r="C10" i="4" s="1"/>
  <c r="L20" i="1"/>
  <c r="C13" i="4" s="1"/>
  <c r="L22" i="1"/>
  <c r="C15" i="4" s="1"/>
  <c r="G19" i="4"/>
  <c r="I23" i="4"/>
  <c r="I7" i="4"/>
  <c r="G22" i="4"/>
  <c r="G18" i="4"/>
  <c r="G10" i="4"/>
  <c r="I22" i="4"/>
  <c r="V22" i="4" s="1" a="1"/>
  <c r="V22" i="4" s="1"/>
  <c r="I14" i="4"/>
  <c r="I6" i="4"/>
  <c r="G21" i="4"/>
  <c r="G17" i="4"/>
  <c r="G13" i="4"/>
  <c r="G9" i="4"/>
  <c r="G5" i="4"/>
  <c r="I21" i="4"/>
  <c r="I17" i="4"/>
  <c r="V17" i="4" s="1" a="1"/>
  <c r="V17" i="4" s="1"/>
  <c r="I13" i="4"/>
  <c r="I9" i="4"/>
  <c r="I5" i="4"/>
  <c r="G14" i="4"/>
  <c r="G6" i="4"/>
  <c r="I18" i="4"/>
  <c r="V18" i="4" s="1" a="1"/>
  <c r="V18" i="4" s="1"/>
  <c r="I10" i="4"/>
  <c r="G20" i="4"/>
  <c r="G16" i="4"/>
  <c r="G12" i="4"/>
  <c r="G8" i="4"/>
  <c r="G4" i="4"/>
  <c r="I20" i="4"/>
  <c r="I16" i="4"/>
  <c r="V16" i="4" s="1" a="1"/>
  <c r="V16" i="4" s="1"/>
  <c r="I12" i="4"/>
  <c r="V12" i="4" s="1" a="1"/>
  <c r="V12" i="4" s="1"/>
  <c r="I8" i="4"/>
  <c r="C19" i="4"/>
  <c r="C21" i="4"/>
  <c r="C20" i="4"/>
  <c r="C16" i="4"/>
  <c r="C8" i="4"/>
  <c r="C4" i="4"/>
  <c r="L14" i="1"/>
  <c r="C7" i="4" s="1"/>
  <c r="L13" i="1"/>
  <c r="C6" i="4" s="1"/>
  <c r="L12" i="1"/>
  <c r="C5" i="4" s="1"/>
  <c r="M10" i="4" l="1"/>
  <c r="M13" i="4"/>
  <c r="V10" i="4" a="1"/>
  <c r="V10" i="4" s="1"/>
  <c r="V7" i="4" a="1"/>
  <c r="V7" i="4" s="1"/>
  <c r="T5" i="4" a="1"/>
  <c r="T5" i="4" s="1"/>
  <c r="V23" i="4" a="1"/>
  <c r="V23" i="4" s="1"/>
  <c r="T10" i="4" a="1"/>
  <c r="T10" i="4" s="1"/>
  <c r="V19" i="4" a="1"/>
  <c r="V19" i="4" s="1"/>
  <c r="H7" i="11" s="1" a="1"/>
  <c r="H7" i="11" s="1"/>
  <c r="J7" i="11" s="1" a="1"/>
  <c r="J7" i="11" s="1"/>
  <c r="V20" i="4" a="1"/>
  <c r="V20" i="4" s="1"/>
  <c r="V6" i="4" a="1"/>
  <c r="V6" i="4" s="1"/>
  <c r="V4" i="4" a="1"/>
  <c r="V4" i="4" s="1"/>
  <c r="V15" i="4" a="1"/>
  <c r="V15" i="4" s="1"/>
  <c r="H6" i="11" s="1" a="1"/>
  <c r="H6" i="11" s="1"/>
  <c r="M11" i="4"/>
  <c r="M16" i="4"/>
  <c r="M14" i="4"/>
  <c r="M21" i="4"/>
  <c r="U21" i="4" a="1"/>
  <c r="U21" i="4" s="1"/>
  <c r="V21" i="4" a="1"/>
  <c r="V21" i="4" s="1"/>
  <c r="H10" i="11" s="1" a="1"/>
  <c r="H10" i="11" s="1"/>
  <c r="J10" i="11" s="1" a="1"/>
  <c r="J10" i="11" s="1"/>
  <c r="M9" i="4"/>
  <c r="M5" i="4"/>
  <c r="M22" i="4"/>
  <c r="M6" i="4"/>
  <c r="F9" i="11"/>
  <c r="M4" i="4"/>
  <c r="U5" i="4" a="1"/>
  <c r="U5" i="4" s="1"/>
  <c r="V5" i="4" a="1"/>
  <c r="V5" i="4" s="1"/>
  <c r="K8" i="8" a="1"/>
  <c r="K8" i="8" s="1"/>
  <c r="K5" i="8" a="1"/>
  <c r="K5" i="8" s="1"/>
  <c r="K13" i="8" a="1"/>
  <c r="K13" i="8" s="1"/>
  <c r="K18" i="8" a="1"/>
  <c r="K18" i="8" s="1"/>
  <c r="K19" i="8" a="1"/>
  <c r="K19" i="8" s="1"/>
  <c r="V9" i="4" a="1"/>
  <c r="V9" i="4" s="1"/>
  <c r="M8" i="4"/>
  <c r="H5" i="11" a="1"/>
  <c r="H5" i="11" s="1"/>
  <c r="J5" i="11" s="1" a="1"/>
  <c r="J5" i="11" s="1"/>
  <c r="V13" i="4" a="1"/>
  <c r="V13" i="4" s="1"/>
  <c r="T14" i="4" a="1"/>
  <c r="T14" i="4" s="1"/>
  <c r="T7" i="4" a="1"/>
  <c r="T7" i="4" s="1"/>
  <c r="T23" i="4" a="1"/>
  <c r="T23" i="4" s="1"/>
  <c r="T13" i="4" a="1"/>
  <c r="T13" i="4" s="1"/>
  <c r="V8" i="4" a="1"/>
  <c r="V8" i="4" s="1"/>
  <c r="V14" i="4" a="1"/>
  <c r="V14" i="4" s="1"/>
  <c r="V11" i="4" a="1"/>
  <c r="V11" i="4" s="1"/>
  <c r="T8" i="4" a="1"/>
  <c r="T8" i="4" s="1"/>
  <c r="T11" i="4" a="1"/>
  <c r="T11" i="4" s="1"/>
  <c r="E20" i="8"/>
  <c r="M17" i="4"/>
  <c r="M12" i="4"/>
  <c r="M18" i="4"/>
  <c r="M20" i="4"/>
  <c r="F8" i="11"/>
  <c r="F18" i="11"/>
  <c r="F6" i="11"/>
  <c r="F22" i="11"/>
  <c r="O20" i="4"/>
  <c r="P20" i="4" s="1" a="1"/>
  <c r="P20" i="4" s="1"/>
  <c r="U20" i="4" a="1"/>
  <c r="U20" i="4" s="1"/>
  <c r="O13" i="4"/>
  <c r="P13" i="4" s="1" a="1"/>
  <c r="P13" i="4" s="1"/>
  <c r="R13" i="4" s="1"/>
  <c r="U13" i="4" a="1"/>
  <c r="U13" i="4" s="1"/>
  <c r="O6" i="4"/>
  <c r="Q6" i="4" s="1" a="1"/>
  <c r="Q6" i="4" s="1"/>
  <c r="R6" i="4" s="1"/>
  <c r="U6" i="4" a="1"/>
  <c r="U6" i="4" s="1"/>
  <c r="O4" i="4"/>
  <c r="Q4" i="4" s="1" a="1"/>
  <c r="Q4" i="4" s="1"/>
  <c r="U4" i="4" a="1"/>
  <c r="U4" i="4" s="1"/>
  <c r="O15" i="4"/>
  <c r="Q15" i="4" s="1" a="1"/>
  <c r="Q15" i="4" s="1"/>
  <c r="U15" i="4" a="1"/>
  <c r="U15" i="4" s="1"/>
  <c r="O8" i="4"/>
  <c r="P8" i="4" s="1" a="1"/>
  <c r="P8" i="4" s="1"/>
  <c r="U8" i="4" a="1"/>
  <c r="U8" i="4" s="1"/>
  <c r="O17" i="4"/>
  <c r="Q17" i="4" s="1" a="1"/>
  <c r="Q17" i="4" s="1"/>
  <c r="U17" i="4" a="1"/>
  <c r="U17" i="4" s="1"/>
  <c r="O14" i="4"/>
  <c r="Q14" i="4" s="1" a="1"/>
  <c r="Q14" i="4" s="1"/>
  <c r="U14" i="4" a="1"/>
  <c r="U14" i="4" s="1"/>
  <c r="O11" i="4"/>
  <c r="Q11" i="4" s="1" a="1"/>
  <c r="Q11" i="4" s="1"/>
  <c r="R11" i="4" s="1"/>
  <c r="U11" i="4" a="1"/>
  <c r="U11" i="4" s="1"/>
  <c r="O12" i="4"/>
  <c r="P12" i="4" s="1" a="1"/>
  <c r="P12" i="4" s="1"/>
  <c r="U12" i="4" a="1"/>
  <c r="U12" i="4" s="1"/>
  <c r="O10" i="4"/>
  <c r="Q10" i="4" s="1" a="1"/>
  <c r="Q10" i="4" s="1"/>
  <c r="R10" i="4" s="1"/>
  <c r="U10" i="4" a="1"/>
  <c r="U10" i="4" s="1"/>
  <c r="U22" i="4" a="1"/>
  <c r="U22" i="4" s="1"/>
  <c r="O7" i="4"/>
  <c r="Q7" i="4" s="1" a="1"/>
  <c r="Q7" i="4" s="1"/>
  <c r="R7" i="4" s="1"/>
  <c r="U7" i="4" a="1"/>
  <c r="U7" i="4" s="1"/>
  <c r="O16" i="4"/>
  <c r="P16" i="4" s="1" a="1"/>
  <c r="P16" i="4" s="1"/>
  <c r="R16" i="4" s="1"/>
  <c r="U16" i="4" a="1"/>
  <c r="U16" i="4" s="1"/>
  <c r="O18" i="4"/>
  <c r="Q18" i="4" s="1" a="1"/>
  <c r="Q18" i="4" s="1"/>
  <c r="U18" i="4" a="1"/>
  <c r="U18" i="4" s="1"/>
  <c r="O9" i="4"/>
  <c r="Q9" i="4" s="1" a="1"/>
  <c r="Q9" i="4" s="1"/>
  <c r="U9" i="4" a="1"/>
  <c r="U9" i="4" s="1"/>
  <c r="O23" i="4"/>
  <c r="P23" i="4" s="1" a="1"/>
  <c r="P23" i="4" s="1"/>
  <c r="U23" i="4" a="1"/>
  <c r="U23" i="4" s="1"/>
  <c r="O19" i="4"/>
  <c r="P19" i="4" s="1" a="1"/>
  <c r="P19" i="4" s="1"/>
  <c r="U19" i="4" a="1"/>
  <c r="U19" i="4" s="1"/>
  <c r="G7" i="11" s="1" a="1"/>
  <c r="G7" i="11" s="1"/>
  <c r="I7" i="11" s="1" a="1"/>
  <c r="I7" i="11" s="1"/>
  <c r="T12" i="4" a="1"/>
  <c r="T12" i="4" s="1"/>
  <c r="T6" i="4" a="1"/>
  <c r="T6" i="4" s="1"/>
  <c r="T22" i="4" a="1"/>
  <c r="T22" i="4" s="1"/>
  <c r="T15" i="4" a="1"/>
  <c r="T15" i="4" s="1"/>
  <c r="N15" i="4"/>
  <c r="T16" i="4" a="1"/>
  <c r="T16" i="4" s="1"/>
  <c r="T9" i="4" a="1"/>
  <c r="T9" i="4" s="1"/>
  <c r="F5" i="7" a="1"/>
  <c r="F5" i="7" s="1"/>
  <c r="F19" i="8"/>
  <c r="E19" i="8"/>
  <c r="G19" i="8"/>
  <c r="F23" i="8"/>
  <c r="G23" i="8"/>
  <c r="T19" i="4" a="1"/>
  <c r="T19" i="4" s="1"/>
  <c r="D22" i="8"/>
  <c r="O22" i="8" s="1" a="1"/>
  <c r="O22" i="8" s="1"/>
  <c r="G22" i="8"/>
  <c r="D6" i="8"/>
  <c r="G6" i="8"/>
  <c r="O6" i="8" s="1" a="1"/>
  <c r="O6" i="8" s="1"/>
  <c r="D8" i="8"/>
  <c r="G8" i="8"/>
  <c r="F15" i="8"/>
  <c r="G15" i="8"/>
  <c r="D9" i="8"/>
  <c r="G9" i="8"/>
  <c r="F11" i="8"/>
  <c r="E11" i="8"/>
  <c r="G11" i="8"/>
  <c r="T20" i="4" a="1"/>
  <c r="T20" i="4" s="1"/>
  <c r="G4" i="8"/>
  <c r="F4" i="8"/>
  <c r="D19" i="8"/>
  <c r="E9" i="8"/>
  <c r="E23" i="8"/>
  <c r="D18" i="8"/>
  <c r="G18" i="8"/>
  <c r="O18" i="8" s="1" a="1"/>
  <c r="O18" i="8" s="1"/>
  <c r="F7" i="8"/>
  <c r="G7" i="8"/>
  <c r="D5" i="8"/>
  <c r="G5" i="8"/>
  <c r="D12" i="8"/>
  <c r="G12" i="8"/>
  <c r="O12" i="8" s="1" a="1"/>
  <c r="O12" i="8" s="1"/>
  <c r="E21" i="8"/>
  <c r="G21" i="8"/>
  <c r="D10" i="8"/>
  <c r="G10" i="8"/>
  <c r="O10" i="8" s="1" a="1"/>
  <c r="O10" i="8" s="1"/>
  <c r="D20" i="8"/>
  <c r="G20" i="8"/>
  <c r="D13" i="8"/>
  <c r="G13" i="8"/>
  <c r="O13" i="8" s="1" a="1"/>
  <c r="O13" i="8" s="1"/>
  <c r="I4" i="8" a="1"/>
  <c r="I4" i="8" s="1"/>
  <c r="P4" i="8" s="1" a="1"/>
  <c r="P4" i="8" s="1"/>
  <c r="D16" i="8"/>
  <c r="G16" i="8"/>
  <c r="T18" i="4" a="1"/>
  <c r="T18" i="4" s="1"/>
  <c r="T17" i="4" a="1"/>
  <c r="T17" i="4" s="1"/>
  <c r="N19" i="4"/>
  <c r="F9" i="8"/>
  <c r="F16" i="8"/>
  <c r="D23" i="8"/>
  <c r="E16" i="8"/>
  <c r="E13" i="8"/>
  <c r="E22" i="8"/>
  <c r="E10" i="8"/>
  <c r="D14" i="8"/>
  <c r="G14" i="8"/>
  <c r="D17" i="8"/>
  <c r="G17" i="8"/>
  <c r="E4" i="8"/>
  <c r="F8" i="4"/>
  <c r="S8" i="4"/>
  <c r="F18" i="4"/>
  <c r="S18" i="4"/>
  <c r="L7" i="8" s="1" a="1"/>
  <c r="L7" i="8" s="1"/>
  <c r="S7" i="8" s="1" a="1"/>
  <c r="S7" i="8" s="1"/>
  <c r="F11" i="4"/>
  <c r="S11" i="4"/>
  <c r="F17" i="4"/>
  <c r="S17" i="4"/>
  <c r="K6" i="8" s="1" a="1"/>
  <c r="K6" i="8" s="1"/>
  <c r="F4" i="4"/>
  <c r="S4" i="4"/>
  <c r="F12" i="4"/>
  <c r="S12" i="4"/>
  <c r="F6" i="4"/>
  <c r="S6" i="4"/>
  <c r="F22" i="4"/>
  <c r="S22" i="4"/>
  <c r="F15" i="4"/>
  <c r="S15" i="4"/>
  <c r="F5" i="4"/>
  <c r="S5" i="4"/>
  <c r="K4" i="8" s="1" a="1"/>
  <c r="K4" i="8" s="1"/>
  <c r="F21" i="4"/>
  <c r="S21" i="4"/>
  <c r="F16" i="4"/>
  <c r="S16" i="4"/>
  <c r="F10" i="4"/>
  <c r="S10" i="4"/>
  <c r="F19" i="4"/>
  <c r="S19" i="4"/>
  <c r="F9" i="4"/>
  <c r="S9" i="4"/>
  <c r="F20" i="4"/>
  <c r="S20" i="4"/>
  <c r="K12" i="8" s="1" a="1"/>
  <c r="K12" i="8" s="1"/>
  <c r="F14" i="4"/>
  <c r="S14" i="4"/>
  <c r="F7" i="4"/>
  <c r="S7" i="4"/>
  <c r="F23" i="4"/>
  <c r="S23" i="4"/>
  <c r="F13" i="4"/>
  <c r="S13" i="4"/>
  <c r="L5" i="8" s="1" a="1"/>
  <c r="L5" i="8" s="1"/>
  <c r="S5" i="8" s="1" a="1"/>
  <c r="S5" i="8" s="1"/>
  <c r="L8" i="8" a="1"/>
  <c r="L8" i="8" s="1"/>
  <c r="S8" i="8" s="1" a="1"/>
  <c r="S8" i="8" s="1"/>
  <c r="L12" i="8" a="1"/>
  <c r="L12" i="8" s="1"/>
  <c r="S12" i="8" s="1" a="1"/>
  <c r="S12" i="8" s="1"/>
  <c r="L16" i="8" a="1"/>
  <c r="L16" i="8" s="1"/>
  <c r="S16" i="8" s="1" a="1"/>
  <c r="S16" i="8" s="1"/>
  <c r="L20" i="8" a="1"/>
  <c r="L20" i="8" s="1"/>
  <c r="S20" i="8" s="1" a="1"/>
  <c r="S20" i="8" s="1"/>
  <c r="L11" i="8" a="1"/>
  <c r="L11" i="8" s="1"/>
  <c r="S11" i="8" s="1" a="1"/>
  <c r="S11" i="8" s="1"/>
  <c r="L15" i="8" a="1"/>
  <c r="L15" i="8" s="1"/>
  <c r="S15" i="8" s="1" a="1"/>
  <c r="S15" i="8" s="1"/>
  <c r="L9" i="8" a="1"/>
  <c r="L9" i="8" s="1"/>
  <c r="S9" i="8" s="1" a="1"/>
  <c r="S9" i="8" s="1"/>
  <c r="L13" i="8" a="1"/>
  <c r="L13" i="8" s="1"/>
  <c r="S13" i="8" s="1" a="1"/>
  <c r="S13" i="8" s="1"/>
  <c r="L17" i="8" a="1"/>
  <c r="L17" i="8" s="1"/>
  <c r="S17" i="8" s="1" a="1"/>
  <c r="S17" i="8" s="1"/>
  <c r="L21" i="8" a="1"/>
  <c r="L21" i="8" s="1"/>
  <c r="S21" i="8" s="1" a="1"/>
  <c r="S21" i="8" s="1"/>
  <c r="L23" i="8" a="1"/>
  <c r="L23" i="8" s="1"/>
  <c r="S23" i="8" s="1" a="1"/>
  <c r="S23" i="8" s="1"/>
  <c r="L10" i="8" a="1"/>
  <c r="L10" i="8" s="1"/>
  <c r="S10" i="8" s="1" a="1"/>
  <c r="S10" i="8" s="1"/>
  <c r="L14" i="8" a="1"/>
  <c r="L14" i="8" s="1"/>
  <c r="S14" i="8" s="1" a="1"/>
  <c r="S14" i="8" s="1"/>
  <c r="L18" i="8" a="1"/>
  <c r="L18" i="8" s="1"/>
  <c r="S18" i="8" s="1" a="1"/>
  <c r="S18" i="8" s="1"/>
  <c r="L22" i="8" a="1"/>
  <c r="L22" i="8" s="1"/>
  <c r="S22" i="8" s="1" a="1"/>
  <c r="S22" i="8" s="1"/>
  <c r="L19" i="8" a="1"/>
  <c r="L19" i="8" s="1"/>
  <c r="S19" i="8" s="1" a="1"/>
  <c r="S19" i="8" s="1"/>
  <c r="N20" i="4"/>
  <c r="D21" i="8"/>
  <c r="N11" i="4"/>
  <c r="Q20" i="4" a="1"/>
  <c r="Q20" i="4" s="1"/>
  <c r="R20" i="4" s="1"/>
  <c r="Q8" i="4" a="1"/>
  <c r="Q8" i="4" s="1"/>
  <c r="R8" i="4" s="1"/>
  <c r="P17" i="4" a="1"/>
  <c r="P17" i="4" s="1"/>
  <c r="R17" i="4" s="1"/>
  <c r="P11" i="4" a="1"/>
  <c r="P11" i="4" s="1"/>
  <c r="P6" i="4" a="1"/>
  <c r="P6" i="4" s="1"/>
  <c r="P15" i="4" a="1"/>
  <c r="P15" i="4" s="1"/>
  <c r="R15" i="4" s="1"/>
  <c r="P10" i="4" a="1"/>
  <c r="P10" i="4" s="1"/>
  <c r="K5" i="4"/>
  <c r="O5" i="4"/>
  <c r="K21" i="4"/>
  <c r="O21" i="4"/>
  <c r="K22" i="4"/>
  <c r="O22" i="4"/>
  <c r="Q16" i="4" a="1"/>
  <c r="Q16" i="4" s="1"/>
  <c r="P9" i="4" a="1"/>
  <c r="P9" i="4" s="1"/>
  <c r="R9" i="4" s="1"/>
  <c r="N4" i="4"/>
  <c r="N22" i="4"/>
  <c r="N10" i="4"/>
  <c r="N5" i="4"/>
  <c r="D4" i="8"/>
  <c r="N17" i="4"/>
  <c r="K17" i="4"/>
  <c r="N16" i="4"/>
  <c r="N6" i="4"/>
  <c r="N23" i="4"/>
  <c r="N18" i="4"/>
  <c r="N12" i="4"/>
  <c r="N7" i="4"/>
  <c r="N13" i="4"/>
  <c r="I8" i="8" a="1"/>
  <c r="I8" i="8" s="1"/>
  <c r="P8" i="8" s="1" a="1"/>
  <c r="P8" i="8" s="1"/>
  <c r="I12" i="8" a="1"/>
  <c r="I12" i="8" s="1"/>
  <c r="P12" i="8" s="1" a="1"/>
  <c r="P12" i="8" s="1"/>
  <c r="I16" i="8" a="1"/>
  <c r="I16" i="8" s="1"/>
  <c r="P16" i="8" s="1" a="1"/>
  <c r="P16" i="8" s="1"/>
  <c r="I20" i="8" a="1"/>
  <c r="I20" i="8" s="1"/>
  <c r="P20" i="8" s="1" a="1"/>
  <c r="P20" i="8" s="1"/>
  <c r="I5" i="8" a="1"/>
  <c r="I5" i="8" s="1"/>
  <c r="P5" i="8" s="1" a="1"/>
  <c r="P5" i="8" s="1"/>
  <c r="I9" i="8" a="1"/>
  <c r="I9" i="8" s="1"/>
  <c r="P9" i="8" s="1" a="1"/>
  <c r="P9" i="8" s="1"/>
  <c r="I13" i="8" a="1"/>
  <c r="I13" i="8" s="1"/>
  <c r="I17" i="8" a="1"/>
  <c r="I17" i="8" s="1"/>
  <c r="P17" i="8" s="1" a="1"/>
  <c r="P17" i="8" s="1"/>
  <c r="I21" i="8" a="1"/>
  <c r="I21" i="8" s="1"/>
  <c r="P21" i="8" s="1" a="1"/>
  <c r="P21" i="8" s="1"/>
  <c r="I6" i="8" a="1"/>
  <c r="I6" i="8" s="1"/>
  <c r="P6" i="8" s="1" a="1"/>
  <c r="P6" i="8" s="1"/>
  <c r="I10" i="8" a="1"/>
  <c r="I10" i="8" s="1"/>
  <c r="P10" i="8" s="1" a="1"/>
  <c r="P10" i="8" s="1"/>
  <c r="I14" i="8" a="1"/>
  <c r="I14" i="8" s="1"/>
  <c r="P14" i="8" s="1" a="1"/>
  <c r="P14" i="8" s="1"/>
  <c r="I18" i="8" a="1"/>
  <c r="I18" i="8" s="1"/>
  <c r="P18" i="8" s="1" a="1"/>
  <c r="P18" i="8" s="1"/>
  <c r="I22" i="8" a="1"/>
  <c r="I22" i="8" s="1"/>
  <c r="P22" i="8" s="1" a="1"/>
  <c r="P22" i="8" s="1"/>
  <c r="I7" i="8" a="1"/>
  <c r="I7" i="8" s="1"/>
  <c r="P7" i="8" s="1" a="1"/>
  <c r="P7" i="8" s="1"/>
  <c r="I11" i="8" a="1"/>
  <c r="I11" i="8" s="1"/>
  <c r="I15" i="8" a="1"/>
  <c r="I15" i="8" s="1"/>
  <c r="I19" i="8" a="1"/>
  <c r="I19" i="8" s="1"/>
  <c r="P19" i="8" s="1" a="1"/>
  <c r="P19" i="8" s="1"/>
  <c r="I23" i="8" a="1"/>
  <c r="I23" i="8" s="1"/>
  <c r="P23" i="8" s="1" a="1"/>
  <c r="P23" i="8" s="1"/>
  <c r="K16" i="4"/>
  <c r="N21" i="4"/>
  <c r="N8" i="4"/>
  <c r="N14" i="4"/>
  <c r="N9" i="4"/>
  <c r="K10" i="4"/>
  <c r="K18" i="4"/>
  <c r="K12" i="4"/>
  <c r="K13" i="4"/>
  <c r="K4" i="4"/>
  <c r="W7" i="4" a="1"/>
  <c r="W7" i="4" s="1"/>
  <c r="K7" i="4"/>
  <c r="K9" i="4"/>
  <c r="W23" i="4" a="1"/>
  <c r="W23" i="4" s="1"/>
  <c r="K23" i="4"/>
  <c r="K20" i="4"/>
  <c r="W6" i="4" a="1"/>
  <c r="W6" i="4" s="1"/>
  <c r="K6" i="4"/>
  <c r="K8" i="4"/>
  <c r="W14" i="4" a="1"/>
  <c r="W14" i="4" s="1"/>
  <c r="K14" i="4"/>
  <c r="W11" i="4" a="1"/>
  <c r="W11" i="4" s="1"/>
  <c r="K11" i="4"/>
  <c r="W19" i="4" a="1"/>
  <c r="W19" i="4" s="1"/>
  <c r="J19" i="4"/>
  <c r="M19" i="4" s="1"/>
  <c r="W15" i="4" a="1"/>
  <c r="W15" i="4" s="1"/>
  <c r="J15" i="4"/>
  <c r="M15" i="4" s="1"/>
  <c r="W4" i="4" a="1"/>
  <c r="W4" i="4" s="1"/>
  <c r="W13" i="4" a="1"/>
  <c r="W13" i="4" s="1"/>
  <c r="W10" i="4" a="1"/>
  <c r="W10" i="4" s="1"/>
  <c r="W22" i="4" a="1"/>
  <c r="W22" i="4" s="1"/>
  <c r="W8" i="4" a="1"/>
  <c r="W8" i="4" s="1"/>
  <c r="W20" i="4" a="1"/>
  <c r="W20" i="4" s="1"/>
  <c r="W21" i="4" a="1"/>
  <c r="W21" i="4" s="1"/>
  <c r="W5" i="4" a="1"/>
  <c r="W5" i="4" s="1"/>
  <c r="W12" i="4" a="1"/>
  <c r="W12" i="4" s="1"/>
  <c r="W9" i="4" a="1"/>
  <c r="W9" i="4" s="1"/>
  <c r="W16" i="4" a="1"/>
  <c r="W16" i="4" s="1"/>
  <c r="W17" i="4" a="1"/>
  <c r="W17" i="4" s="1"/>
  <c r="P4" i="4" l="1" a="1"/>
  <c r="P4" i="4" s="1"/>
  <c r="R4" i="4" s="1"/>
  <c r="G6" i="11" a="1"/>
  <c r="G6" i="11" s="1"/>
  <c r="G22" i="11" a="1"/>
  <c r="G22" i="11" s="1"/>
  <c r="Q13" i="4" a="1"/>
  <c r="Q13" i="4" s="1"/>
  <c r="P14" i="4" a="1"/>
  <c r="P14" i="4" s="1"/>
  <c r="R14" i="4" s="1"/>
  <c r="G23" i="11" a="1"/>
  <c r="G23" i="11" s="1"/>
  <c r="I23" i="11" s="1" a="1"/>
  <c r="I23" i="11" s="1"/>
  <c r="H4" i="11" a="1"/>
  <c r="H4" i="11" s="1"/>
  <c r="J4" i="11" s="1" a="1"/>
  <c r="J4" i="11" s="1"/>
  <c r="Q12" i="4" a="1"/>
  <c r="Q12" i="4" s="1"/>
  <c r="R12" i="4" s="1"/>
  <c r="H13" i="11" a="1"/>
  <c r="H13" i="11" s="1"/>
  <c r="J13" i="11" s="1" a="1"/>
  <c r="J13" i="11" s="1"/>
  <c r="H21" i="11" a="1"/>
  <c r="H21" i="11" s="1"/>
  <c r="J21" i="11" s="1" a="1"/>
  <c r="J21" i="11" s="1"/>
  <c r="G15" i="11" a="1"/>
  <c r="G15" i="11" s="1"/>
  <c r="I15" i="11" s="1" a="1"/>
  <c r="I15" i="11" s="1"/>
  <c r="H15" i="11" a="1"/>
  <c r="H15" i="11" s="1"/>
  <c r="J15" i="11" s="1" a="1"/>
  <c r="J15" i="11" s="1"/>
  <c r="Q19" i="4" a="1"/>
  <c r="Q19" i="4" s="1"/>
  <c r="R19" i="4" s="1"/>
  <c r="G4" i="11" a="1"/>
  <c r="G4" i="11" s="1"/>
  <c r="I4" i="11" s="1" a="1"/>
  <c r="I4" i="11" s="1"/>
  <c r="G5" i="11" a="1"/>
  <c r="G5" i="11" s="1"/>
  <c r="I5" i="11" s="1" a="1"/>
  <c r="I5" i="11" s="1"/>
  <c r="H14" i="11" a="1"/>
  <c r="H14" i="11" s="1"/>
  <c r="J14" i="11" s="1" a="1"/>
  <c r="J14" i="11" s="1"/>
  <c r="G19" i="11" a="1"/>
  <c r="G19" i="11" s="1"/>
  <c r="I19" i="11" s="1" a="1"/>
  <c r="I19" i="11" s="1"/>
  <c r="H19" i="11" a="1"/>
  <c r="H19" i="11" s="1"/>
  <c r="J19" i="11" s="1" a="1"/>
  <c r="J19" i="11" s="1"/>
  <c r="H12" i="11" a="1"/>
  <c r="H12" i="11" s="1"/>
  <c r="J12" i="11" s="1" a="1"/>
  <c r="J12" i="11" s="1"/>
  <c r="G16" i="11" a="1"/>
  <c r="G16" i="11" s="1"/>
  <c r="I16" i="11" s="1" a="1"/>
  <c r="I16" i="11" s="1"/>
  <c r="H23" i="11" a="1"/>
  <c r="H23" i="11" s="1"/>
  <c r="J23" i="11" s="1" a="1"/>
  <c r="J23" i="11" s="1"/>
  <c r="J21" i="8" a="1"/>
  <c r="J21" i="8" s="1"/>
  <c r="F7" i="7" a="1"/>
  <c r="F7" i="7" s="1"/>
  <c r="G13" i="11" a="1"/>
  <c r="G13" i="11" s="1"/>
  <c r="I13" i="11" s="1" a="1"/>
  <c r="I13" i="11" s="1"/>
  <c r="K14" i="8" a="1"/>
  <c r="K14" i="8" s="1"/>
  <c r="R14" i="8" s="1" a="1"/>
  <c r="R14" i="8" s="1"/>
  <c r="K9" i="8" a="1"/>
  <c r="K9" i="8" s="1"/>
  <c r="K20" i="8" a="1"/>
  <c r="K20" i="8" s="1"/>
  <c r="H9" i="11" a="1"/>
  <c r="H9" i="11" s="1"/>
  <c r="J9" i="11" s="1" a="1"/>
  <c r="J9" i="11" s="1"/>
  <c r="G17" i="11" a="1"/>
  <c r="G17" i="11" s="1"/>
  <c r="I17" i="11" s="1" a="1"/>
  <c r="I17" i="11" s="1"/>
  <c r="G14" i="11" a="1"/>
  <c r="G14" i="11" s="1"/>
  <c r="I14" i="11" s="1" a="1"/>
  <c r="I14" i="11" s="1"/>
  <c r="J7" i="8" a="1"/>
  <c r="J7" i="8" s="1"/>
  <c r="G18" i="11" a="1"/>
  <c r="G18" i="11" s="1"/>
  <c r="I18" i="11" s="1" a="1"/>
  <c r="I18" i="11" s="1"/>
  <c r="G8" i="11" a="1"/>
  <c r="G8" i="11" s="1"/>
  <c r="I8" i="11" s="1" a="1"/>
  <c r="I8" i="11" s="1"/>
  <c r="H18" i="11" a="1"/>
  <c r="H18" i="11" s="1"/>
  <c r="J18" i="11" s="1" a="1"/>
  <c r="J18" i="11" s="1"/>
  <c r="G10" i="11" a="1"/>
  <c r="G10" i="11" s="1"/>
  <c r="I10" i="11" s="1" a="1"/>
  <c r="I10" i="11" s="1"/>
  <c r="H11" i="11" a="1"/>
  <c r="H11" i="11" s="1"/>
  <c r="J11" i="11" s="1" a="1"/>
  <c r="J11" i="11" s="1"/>
  <c r="K11" i="8" a="1"/>
  <c r="K11" i="8" s="1"/>
  <c r="K10" i="8" a="1"/>
  <c r="K10" i="8" s="1"/>
  <c r="R10" i="8" s="1" a="1"/>
  <c r="R10" i="8" s="1"/>
  <c r="K21" i="8" a="1"/>
  <c r="K21" i="8" s="1"/>
  <c r="K16" i="8" a="1"/>
  <c r="K16" i="8" s="1"/>
  <c r="H20" i="11" a="1"/>
  <c r="H20" i="11" s="1"/>
  <c r="J20" i="11" s="1" a="1"/>
  <c r="J20" i="11" s="1"/>
  <c r="G9" i="11" a="1"/>
  <c r="G9" i="11" s="1"/>
  <c r="I9" i="11" s="1" a="1"/>
  <c r="I9" i="11" s="1"/>
  <c r="H22" i="11" a="1"/>
  <c r="H22" i="11" s="1"/>
  <c r="J22" i="11" s="1" a="1"/>
  <c r="J22" i="11" s="1"/>
  <c r="G12" i="11" a="1"/>
  <c r="G12" i="11" s="1"/>
  <c r="I12" i="11" s="1" a="1"/>
  <c r="I12" i="11" s="1"/>
  <c r="K15" i="8" a="1"/>
  <c r="K15" i="8" s="1"/>
  <c r="H16" i="11" a="1"/>
  <c r="H16" i="11" s="1"/>
  <c r="J16" i="11" s="1" a="1"/>
  <c r="J16" i="11" s="1"/>
  <c r="H8" i="11" a="1"/>
  <c r="H8" i="11" s="1"/>
  <c r="J8" i="11" s="1" a="1"/>
  <c r="J8" i="11" s="1"/>
  <c r="G21" i="11" a="1"/>
  <c r="G21" i="11" s="1"/>
  <c r="I21" i="11" s="1" a="1"/>
  <c r="I21" i="11" s="1"/>
  <c r="K23" i="8" a="1"/>
  <c r="K23" i="8" s="1"/>
  <c r="R23" i="8" s="1" a="1"/>
  <c r="R23" i="8" s="1"/>
  <c r="K7" i="8" a="1"/>
  <c r="K7" i="8" s="1"/>
  <c r="K22" i="8" a="1"/>
  <c r="K22" i="8" s="1"/>
  <c r="R22" i="8" s="1" a="1"/>
  <c r="R22" i="8" s="1"/>
  <c r="K17" i="8" a="1"/>
  <c r="K17" i="8" s="1"/>
  <c r="G11" i="11" a="1"/>
  <c r="G11" i="11" s="1"/>
  <c r="I11" i="11" s="1" a="1"/>
  <c r="I11" i="11" s="1"/>
  <c r="H17" i="11" a="1"/>
  <c r="H17" i="11" s="1"/>
  <c r="J17" i="11" s="1" a="1"/>
  <c r="J17" i="11" s="1"/>
  <c r="G20" i="11" a="1"/>
  <c r="G20" i="11" s="1"/>
  <c r="I20" i="11" s="1" a="1"/>
  <c r="I20" i="11" s="1"/>
  <c r="O20" i="8" a="1"/>
  <c r="O20" i="8" s="1"/>
  <c r="O21" i="8" a="1"/>
  <c r="O21" i="8" s="1"/>
  <c r="O5" i="8" a="1"/>
  <c r="O5" i="8" s="1"/>
  <c r="O8" i="8" a="1"/>
  <c r="O8" i="8" s="1"/>
  <c r="J6" i="11" a="1"/>
  <c r="J6" i="11" s="1"/>
  <c r="I6" i="11" a="1"/>
  <c r="I6" i="11" s="1"/>
  <c r="O17" i="8" a="1"/>
  <c r="O17" i="8" s="1"/>
  <c r="O14" i="8" a="1"/>
  <c r="O14" i="8" s="1"/>
  <c r="O9" i="8" a="1"/>
  <c r="O9" i="8" s="1"/>
  <c r="I22" i="11" a="1"/>
  <c r="I22" i="11" s="1"/>
  <c r="Q23" i="4" a="1"/>
  <c r="Q23" i="4" s="1"/>
  <c r="R23" i="4" s="1"/>
  <c r="P7" i="4" a="1"/>
  <c r="P7" i="4" s="1"/>
  <c r="F4" i="7" a="1"/>
  <c r="F4" i="7" s="1"/>
  <c r="P18" i="4" a="1"/>
  <c r="P18" i="4" s="1"/>
  <c r="R18" i="4" s="1"/>
  <c r="J8" i="8" a="1"/>
  <c r="J8" i="8" s="1"/>
  <c r="Q8" i="8" s="1" a="1"/>
  <c r="Q8" i="8" s="1"/>
  <c r="L6" i="8" a="1"/>
  <c r="L6" i="8" s="1"/>
  <c r="S6" i="8" s="1" a="1"/>
  <c r="S6" i="8" s="1"/>
  <c r="J17" i="8" a="1"/>
  <c r="J17" i="8" s="1"/>
  <c r="Q17" i="8" s="1" a="1"/>
  <c r="Q17" i="8" s="1"/>
  <c r="J18" i="8" a="1"/>
  <c r="J18" i="8" s="1"/>
  <c r="Q18" i="8" s="1" a="1"/>
  <c r="Q18" i="8" s="1"/>
  <c r="O7" i="8" a="1"/>
  <c r="O7" i="8" s="1"/>
  <c r="O23" i="8" a="1"/>
  <c r="O23" i="8" s="1"/>
  <c r="J23" i="8" a="1"/>
  <c r="J23" i="8" s="1"/>
  <c r="Q23" i="8" s="1" a="1"/>
  <c r="Q23" i="8" s="1"/>
  <c r="J10" i="8" a="1"/>
  <c r="J10" i="8" s="1"/>
  <c r="Q10" i="8" s="1" a="1"/>
  <c r="Q10" i="8" s="1"/>
  <c r="J9" i="8" a="1"/>
  <c r="J9" i="8" s="1"/>
  <c r="Q9" i="8" s="1" a="1"/>
  <c r="Q9" i="8" s="1"/>
  <c r="J16" i="8" a="1"/>
  <c r="J16" i="8" s="1"/>
  <c r="Q16" i="8" s="1" a="1"/>
  <c r="Q16" i="8" s="1"/>
  <c r="R8" i="8" a="1"/>
  <c r="R8" i="8" s="1"/>
  <c r="J5" i="8" a="1"/>
  <c r="J5" i="8" s="1"/>
  <c r="Q5" i="8" s="1" a="1"/>
  <c r="Q5" i="8" s="1"/>
  <c r="J14" i="8" a="1"/>
  <c r="J14" i="8" s="1"/>
  <c r="Q14" i="8" s="1" a="1"/>
  <c r="Q14" i="8" s="1"/>
  <c r="J6" i="8" a="1"/>
  <c r="J6" i="8" s="1"/>
  <c r="J4" i="8" a="1"/>
  <c r="J4" i="8" s="1"/>
  <c r="O16" i="8" a="1"/>
  <c r="O16" i="8" s="1"/>
  <c r="O4" i="8" a="1"/>
  <c r="O4" i="8" s="1"/>
  <c r="C4" i="10" s="1" a="1"/>
  <c r="C4" i="10" s="1"/>
  <c r="D4" i="10" s="1" a="1"/>
  <c r="D4" i="10" s="1"/>
  <c r="O11" i="8" a="1"/>
  <c r="O11" i="8" s="1"/>
  <c r="O15" i="8" a="1"/>
  <c r="O15" i="8" s="1"/>
  <c r="J12" i="8" a="1"/>
  <c r="J12" i="8" s="1"/>
  <c r="J15" i="8" a="1"/>
  <c r="J15" i="8" s="1"/>
  <c r="Q15" i="8" s="1" a="1"/>
  <c r="Q15" i="8" s="1"/>
  <c r="R13" i="8" a="1"/>
  <c r="R13" i="8" s="1"/>
  <c r="L4" i="8" a="1"/>
  <c r="L4" i="8" s="1"/>
  <c r="S4" i="8" s="1" a="1"/>
  <c r="S4" i="8" s="1"/>
  <c r="O19" i="8" a="1"/>
  <c r="O19" i="8" s="1"/>
  <c r="R11" i="8" a="1"/>
  <c r="R11" i="8" s="1"/>
  <c r="R12" i="8" a="1"/>
  <c r="R12" i="8" s="1"/>
  <c r="R18" i="8" a="1"/>
  <c r="R18" i="8" s="1"/>
  <c r="R9" i="8" a="1"/>
  <c r="R9" i="8" s="1"/>
  <c r="R20" i="8" a="1"/>
  <c r="R20" i="8" s="1"/>
  <c r="J22" i="8" a="1"/>
  <c r="J22" i="8" s="1"/>
  <c r="Q22" i="8" s="1" a="1"/>
  <c r="Q22" i="8" s="1"/>
  <c r="J20" i="8" a="1"/>
  <c r="J20" i="8" s="1"/>
  <c r="Q20" i="8" s="1" a="1"/>
  <c r="Q20" i="8" s="1"/>
  <c r="J13" i="8" a="1"/>
  <c r="J13" i="8" s="1"/>
  <c r="Q13" i="8" s="1" a="1"/>
  <c r="Q13" i="8" s="1"/>
  <c r="R21" i="8" a="1"/>
  <c r="R21" i="8" s="1"/>
  <c r="R16" i="8" a="1"/>
  <c r="R16" i="8" s="1"/>
  <c r="J19" i="8" a="1"/>
  <c r="J19" i="8" s="1"/>
  <c r="Q19" i="8" s="1" a="1"/>
  <c r="Q19" i="8" s="1"/>
  <c r="J11" i="8" a="1"/>
  <c r="J11" i="8" s="1"/>
  <c r="Q11" i="8" s="1" a="1"/>
  <c r="Q11" i="8" s="1"/>
  <c r="R15" i="8" a="1"/>
  <c r="R15" i="8" s="1"/>
  <c r="R17" i="8" a="1"/>
  <c r="R17" i="8" s="1"/>
  <c r="R19" i="8" a="1"/>
  <c r="R19" i="8" s="1"/>
  <c r="R7" i="8" a="1"/>
  <c r="R7" i="8" s="1"/>
  <c r="R5" i="8" a="1"/>
  <c r="R5" i="8" s="1"/>
  <c r="Q21" i="8" a="1"/>
  <c r="Q21" i="8" s="1"/>
  <c r="Q4" i="8" a="1"/>
  <c r="Q4" i="8" s="1"/>
  <c r="P15" i="8" a="1"/>
  <c r="P15" i="8" s="1"/>
  <c r="P13" i="8" a="1"/>
  <c r="P13" i="8" s="1"/>
  <c r="Q6" i="8" a="1"/>
  <c r="Q6" i="8" s="1"/>
  <c r="P11" i="8" a="1"/>
  <c r="P11" i="8" s="1"/>
  <c r="Q12" i="8" a="1"/>
  <c r="Q12" i="8" s="1"/>
  <c r="Q7" i="8" a="1"/>
  <c r="Q7" i="8" s="1"/>
  <c r="G6" i="7" a="1"/>
  <c r="G6" i="7" s="1"/>
  <c r="Q22" i="4" a="1"/>
  <c r="Q22" i="4" s="1"/>
  <c r="R22" i="4" s="1"/>
  <c r="P22" i="4" a="1"/>
  <c r="P22" i="4" s="1"/>
  <c r="Q21" i="4" a="1"/>
  <c r="Q21" i="4" s="1"/>
  <c r="R21" i="4" s="1"/>
  <c r="P21" i="4" a="1"/>
  <c r="P21" i="4" s="1"/>
  <c r="Q5" i="4" a="1"/>
  <c r="Q5" i="4" s="1"/>
  <c r="P5" i="4" a="1"/>
  <c r="P5" i="4" s="1"/>
  <c r="R5" i="4" s="1"/>
  <c r="G13" i="7" a="1"/>
  <c r="G13" i="7" s="1"/>
  <c r="G4" i="7" a="1"/>
  <c r="G4" i="7" s="1"/>
  <c r="G9" i="7" a="1"/>
  <c r="G9" i="7" s="1"/>
  <c r="G7" i="7" a="1"/>
  <c r="G7" i="7" s="1"/>
  <c r="G12" i="7" a="1"/>
  <c r="G12" i="7" s="1"/>
  <c r="G16" i="7" a="1"/>
  <c r="G16" i="7" s="1"/>
  <c r="G17" i="7" a="1"/>
  <c r="G17" i="7" s="1"/>
  <c r="G18" i="7" a="1"/>
  <c r="G18" i="7" s="1"/>
  <c r="G5" i="7" a="1"/>
  <c r="G5" i="7" s="1"/>
  <c r="G15" i="7" a="1"/>
  <c r="G15" i="7" s="1"/>
  <c r="G8" i="7" a="1"/>
  <c r="G8" i="7" s="1"/>
  <c r="G19" i="7" a="1"/>
  <c r="G19" i="7" s="1"/>
  <c r="G22" i="7" a="1"/>
  <c r="G22" i="7" s="1"/>
  <c r="G23" i="7" a="1"/>
  <c r="G23" i="7" s="1"/>
  <c r="G21" i="7" a="1"/>
  <c r="G21" i="7" s="1"/>
  <c r="G10" i="7" a="1"/>
  <c r="G10" i="7" s="1"/>
  <c r="G20" i="7" a="1"/>
  <c r="G20" i="7" s="1"/>
  <c r="G14" i="7" a="1"/>
  <c r="G14" i="7" s="1"/>
  <c r="G11" i="7" a="1"/>
  <c r="G11" i="7" s="1"/>
  <c r="E4" i="7" a="1"/>
  <c r="E4" i="7" s="1"/>
  <c r="E5" i="7" a="1"/>
  <c r="E5" i="7" s="1"/>
  <c r="K15" i="4"/>
  <c r="K19" i="4"/>
  <c r="R6" i="8" l="1" a="1"/>
  <c r="R6" i="8" s="1"/>
  <c r="E7" i="7" a="1"/>
  <c r="E7" i="7" s="1"/>
  <c r="G5" i="6" a="1"/>
  <c r="G5" i="6" s="1"/>
  <c r="R4" i="8" a="1"/>
  <c r="R4" i="8" s="1"/>
  <c r="T4" i="8" s="1" a="1"/>
  <c r="T4" i="8" s="1"/>
  <c r="T7" i="8" a="1"/>
  <c r="T7" i="8" s="1"/>
  <c r="T6" i="8" a="1"/>
  <c r="T6" i="8" s="1"/>
  <c r="T5" i="8" a="1"/>
  <c r="T5" i="8" s="1"/>
  <c r="T20" i="8" a="1"/>
  <c r="T20" i="8" s="1"/>
  <c r="G7" i="6" a="1"/>
  <c r="G7" i="6" s="1"/>
  <c r="T9" i="8" a="1"/>
  <c r="T9" i="8" s="1"/>
  <c r="T11" i="8" a="1"/>
  <c r="T11" i="8" s="1"/>
  <c r="T23" i="8" a="1"/>
  <c r="T23" i="8" s="1"/>
  <c r="T14" i="8" a="1"/>
  <c r="T14" i="8" s="1"/>
  <c r="T13" i="8" a="1"/>
  <c r="T13" i="8" s="1"/>
  <c r="T16" i="8" a="1"/>
  <c r="T16" i="8" s="1"/>
  <c r="T18" i="8" a="1"/>
  <c r="T18" i="8" s="1"/>
  <c r="T19" i="8" a="1"/>
  <c r="T19" i="8" s="1"/>
  <c r="T15" i="8" a="1"/>
  <c r="T15" i="8" s="1"/>
  <c r="T10" i="8" a="1"/>
  <c r="T10" i="8" s="1"/>
  <c r="T12" i="8" a="1"/>
  <c r="T12" i="8" s="1"/>
  <c r="T17" i="8" a="1"/>
  <c r="T17" i="8" s="1"/>
  <c r="T21" i="8" a="1"/>
  <c r="T21" i="8" s="1"/>
  <c r="T8" i="8" a="1"/>
  <c r="T8" i="8" s="1"/>
  <c r="T22" i="8" a="1"/>
  <c r="T22" i="8" s="1"/>
  <c r="G4" i="6" a="1"/>
  <c r="G4" i="6" s="1"/>
  <c r="F22" i="7" a="1"/>
  <c r="F22" i="7" s="1"/>
  <c r="F20" i="7" a="1"/>
  <c r="F20" i="7" s="1"/>
  <c r="F21" i="7" a="1"/>
  <c r="F21" i="7" s="1"/>
  <c r="F18" i="7" a="1"/>
  <c r="F18" i="7" s="1"/>
  <c r="F9" i="7" a="1"/>
  <c r="F9" i="7" s="1"/>
  <c r="F23" i="7" a="1"/>
  <c r="F23" i="7" s="1"/>
  <c r="F16" i="7" a="1"/>
  <c r="F16" i="7" s="1"/>
  <c r="F8" i="7" a="1"/>
  <c r="F8" i="7" s="1"/>
  <c r="F13" i="7" a="1"/>
  <c r="F13" i="7" s="1"/>
  <c r="F19" i="7" a="1"/>
  <c r="F19" i="7" s="1"/>
  <c r="F15" i="7" a="1"/>
  <c r="F15" i="7" s="1"/>
  <c r="F10" i="7" a="1"/>
  <c r="F10" i="7" s="1"/>
  <c r="F14" i="7" a="1"/>
  <c r="F14" i="7" s="1"/>
  <c r="F11" i="7" a="1"/>
  <c r="F11" i="7" s="1"/>
  <c r="F17" i="7" a="1"/>
  <c r="F17" i="7" s="1"/>
  <c r="F12" i="7" a="1"/>
  <c r="F12" i="7" s="1"/>
  <c r="E23" i="7" a="1"/>
  <c r="E23" i="7" s="1"/>
  <c r="E16" i="7" a="1"/>
  <c r="E16" i="7" s="1"/>
  <c r="E8" i="7" a="1"/>
  <c r="E8" i="7" s="1"/>
  <c r="E14" i="7" a="1"/>
  <c r="E14" i="7" s="1"/>
  <c r="E11" i="7" a="1"/>
  <c r="E11" i="7" s="1"/>
  <c r="E10" i="7" a="1"/>
  <c r="E10" i="7" s="1"/>
  <c r="E15" i="7" a="1"/>
  <c r="E15" i="7" s="1"/>
  <c r="E12" i="7" a="1"/>
  <c r="E12" i="7" s="1"/>
  <c r="E21" i="7" a="1"/>
  <c r="E21" i="7" s="1"/>
  <c r="E17" i="7" a="1"/>
  <c r="E17" i="7" s="1"/>
  <c r="E22" i="7" a="1"/>
  <c r="E22" i="7" s="1"/>
  <c r="E20" i="7" a="1"/>
  <c r="E20" i="7" s="1"/>
  <c r="E18" i="7" a="1"/>
  <c r="E18" i="7" s="1"/>
  <c r="E13" i="7" a="1"/>
  <c r="E13" i="7" s="1"/>
  <c r="E19" i="7" a="1"/>
  <c r="E19" i="7" s="1"/>
  <c r="E9" i="7" a="1"/>
  <c r="E9" i="7" s="1"/>
  <c r="F6" i="7" a="1"/>
  <c r="F6" i="7" s="1"/>
  <c r="E6" i="7" a="1"/>
  <c r="E6" i="7" s="1"/>
  <c r="G23" i="6" a="1"/>
  <c r="G23" i="6" s="1"/>
  <c r="G17" i="6" a="1"/>
  <c r="G17" i="6" s="1"/>
  <c r="G18" i="6" a="1"/>
  <c r="G18" i="6" s="1"/>
  <c r="G12" i="6" l="1" a="1"/>
  <c r="G12" i="6" s="1"/>
  <c r="G22" i="6" a="1"/>
  <c r="G22" i="6" s="1"/>
  <c r="G15" i="6" a="1"/>
  <c r="G15" i="6" s="1"/>
  <c r="G16" i="6" a="1"/>
  <c r="G16" i="6" s="1"/>
  <c r="G20" i="6" a="1"/>
  <c r="G20" i="6" s="1"/>
  <c r="G10" i="6" a="1"/>
  <c r="G10" i="6" s="1"/>
  <c r="G19" i="6" a="1"/>
  <c r="G19" i="6" s="1"/>
  <c r="G21" i="6" a="1"/>
  <c r="G21" i="6" s="1"/>
  <c r="G11" i="6" a="1"/>
  <c r="G11" i="6" s="1"/>
  <c r="G13" i="6" a="1"/>
  <c r="G13" i="6" s="1"/>
  <c r="G9" i="6" a="1"/>
  <c r="G9" i="6" s="1"/>
  <c r="G8" i="6" a="1"/>
  <c r="G8" i="6" s="1"/>
  <c r="G6" i="6" a="1"/>
  <c r="G6" i="6" s="1"/>
  <c r="G14" i="6" a="1"/>
  <c r="G14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<sst xmlns="http://schemas.openxmlformats.org/spreadsheetml/2006/main" count="200" uniqueCount="136">
  <si>
    <t>インプット</t>
    <phoneticPr fontId="1"/>
  </si>
  <si>
    <t>ソリューション名</t>
    <rPh sb="7" eb="8">
      <t>メイ</t>
    </rPh>
    <phoneticPr fontId="1"/>
  </si>
  <si>
    <t>エンティティ開始文字数</t>
    <rPh sb="6" eb="8">
      <t>カイシ</t>
    </rPh>
    <rPh sb="8" eb="11">
      <t>モジスウ</t>
    </rPh>
    <phoneticPr fontId="1"/>
  </si>
  <si>
    <t>Slideshow</t>
    <phoneticPr fontId="1"/>
  </si>
  <si>
    <t>&lt;Entity&gt;</t>
    <phoneticPr fontId="1"/>
  </si>
  <si>
    <t>Entity</t>
  </si>
  <si>
    <t>ページマスタ</t>
  </si>
  <si>
    <t>ssh_page_mst</t>
  </si>
  <si>
    <t>スライドパターンマスタ</t>
  </si>
  <si>
    <t>ssh_slide_pattern_mst</t>
  </si>
  <si>
    <t>スライドパターンページマスタ</t>
  </si>
  <si>
    <t>ssh_slide_pattern_page_mst</t>
  </si>
  <si>
    <t>スライドパターン名称候補マスタ</t>
    <rPh sb="8" eb="10">
      <t>メイショウ</t>
    </rPh>
    <rPh sb="10" eb="12">
      <t>コウホ</t>
    </rPh>
    <phoneticPr fontId="1"/>
  </si>
  <si>
    <t>ssh_slide_pattern_name_selection_mst</t>
  </si>
  <si>
    <t>&lt;ValueObject&gt;</t>
    <phoneticPr fontId="1"/>
  </si>
  <si>
    <t>EntityNo</t>
    <phoneticPr fontId="1"/>
  </si>
  <si>
    <t>Entity</t>
    <phoneticPr fontId="1"/>
  </si>
  <si>
    <t>PK</t>
    <phoneticPr fontId="1"/>
  </si>
  <si>
    <t>NotNull</t>
    <phoneticPr fontId="1"/>
  </si>
  <si>
    <t>型_ベース</t>
    <rPh sb="0" eb="1">
      <t>カタ</t>
    </rPh>
    <phoneticPr fontId="1"/>
  </si>
  <si>
    <t>型</t>
    <rPh sb="0" eb="1">
      <t>カタ</t>
    </rPh>
    <phoneticPr fontId="1"/>
  </si>
  <si>
    <t>ページID</t>
  </si>
  <si>
    <t>page_id</t>
  </si>
  <si>
    <t>ページ名称</t>
    <rPh sb="3" eb="5">
      <t>メイショウ</t>
    </rPh>
    <phoneticPr fontId="1"/>
  </si>
  <si>
    <t>page_name</t>
  </si>
  <si>
    <t>動画リンク</t>
    <rPh sb="0" eb="2">
      <t>ドウガ</t>
    </rPh>
    <phoneticPr fontId="1"/>
  </si>
  <si>
    <t>movie_link</t>
  </si>
  <si>
    <t>画像リンク</t>
    <rPh sb="0" eb="2">
      <t>ガゾウ</t>
    </rPh>
    <phoneticPr fontId="1"/>
  </si>
  <si>
    <t>image_link</t>
  </si>
  <si>
    <t>画像ページNo</t>
    <rPh sb="0" eb="2">
      <t>ガゾウ</t>
    </rPh>
    <phoneticPr fontId="1"/>
  </si>
  <si>
    <t>image_page_no</t>
  </si>
  <si>
    <t>スライド停止時間</t>
    <rPh sb="4" eb="6">
      <t>テイシ</t>
    </rPh>
    <rPh sb="6" eb="8">
      <t>ジカン</t>
    </rPh>
    <phoneticPr fontId="1"/>
  </si>
  <si>
    <t>slide_waiting_time</t>
  </si>
  <si>
    <t>説明1</t>
    <rPh sb="0" eb="2">
      <t>セツメイ</t>
    </rPh>
    <phoneticPr fontId="1"/>
  </si>
  <si>
    <t>note1</t>
  </si>
  <si>
    <t>説明2</t>
    <rPh sb="0" eb="2">
      <t>セツメイ</t>
    </rPh>
    <phoneticPr fontId="1"/>
  </si>
  <si>
    <t>note2</t>
  </si>
  <si>
    <t>説明3</t>
    <rPh sb="0" eb="2">
      <t>セツメイ</t>
    </rPh>
    <phoneticPr fontId="1"/>
  </si>
  <si>
    <t>note3</t>
  </si>
  <si>
    <t>int</t>
    <phoneticPr fontId="1"/>
  </si>
  <si>
    <t>float</t>
    <phoneticPr fontId="1"/>
  </si>
  <si>
    <t>string</t>
    <phoneticPr fontId="1"/>
  </si>
  <si>
    <t>スライドパターンID</t>
  </si>
  <si>
    <t>slide_pattern_id</t>
  </si>
  <si>
    <t>スライドパターン名称</t>
    <rPh sb="8" eb="10">
      <t>メイショウ</t>
    </rPh>
    <phoneticPr fontId="1"/>
  </si>
  <si>
    <t>slide_pattern_name</t>
  </si>
  <si>
    <t>スライドNo</t>
  </si>
  <si>
    <t>slide_no</t>
  </si>
  <si>
    <t>スライドパターン名称例</t>
    <rPh sb="8" eb="10">
      <t>メイショウ</t>
    </rPh>
    <rPh sb="10" eb="11">
      <t>レイ</t>
    </rPh>
    <phoneticPr fontId="1"/>
  </si>
  <si>
    <t>slide_pattern_name_example</t>
  </si>
  <si>
    <t>ValueObject</t>
    <phoneticPr fontId="1"/>
  </si>
  <si>
    <t>DBテーブル_論理名</t>
    <rPh sb="7" eb="10">
      <t>ロンリメイ</t>
    </rPh>
    <phoneticPr fontId="1"/>
  </si>
  <si>
    <t>DBテーブル_物理名</t>
    <rPh sb="7" eb="10">
      <t>ブツリメイ</t>
    </rPh>
    <phoneticPr fontId="1"/>
  </si>
  <si>
    <t>DBカラム_論理名</t>
    <rPh sb="6" eb="9">
      <t>ロンリメイ</t>
    </rPh>
    <phoneticPr fontId="1"/>
  </si>
  <si>
    <t>DBカラム_物理名</t>
    <rPh sb="6" eb="9">
      <t>ブツリメイ</t>
    </rPh>
    <phoneticPr fontId="1"/>
  </si>
  <si>
    <t>ValueObject_ベース</t>
    <phoneticPr fontId="1"/>
  </si>
  <si>
    <t>ValueObject_修正</t>
    <rPh sb="12" eb="14">
      <t>シュウセイ</t>
    </rPh>
    <phoneticPr fontId="1"/>
  </si>
  <si>
    <t>Note</t>
    <phoneticPr fontId="1"/>
  </si>
  <si>
    <t>using __SN__.Domain.ValueObjects;
namespace __SN__.Domain.Entities
{
    public sealed class __Entity__
    {
        public __Entity__(
            __EntityArgs__)
        {
            __EntityCt__
        }
        __EntityProp__
    }
}</t>
    <phoneticPr fontId="1"/>
  </si>
  <si>
    <t>変数_VO</t>
    <rPh sb="0" eb="2">
      <t>ヘンスウ</t>
    </rPh>
    <phoneticPr fontId="1"/>
  </si>
  <si>
    <t>Entity_コンストラクタ引数</t>
    <rPh sb="14" eb="16">
      <t>ヒキスウ</t>
    </rPh>
    <phoneticPr fontId="1"/>
  </si>
  <si>
    <t>Entity_引数</t>
    <rPh sb="7" eb="9">
      <t>ヒキスウ</t>
    </rPh>
    <phoneticPr fontId="1"/>
  </si>
  <si>
    <t>ValueObjectコード</t>
    <phoneticPr fontId="1"/>
  </si>
  <si>
    <t>Entity_プロパティ</t>
    <phoneticPr fontId="1"/>
  </si>
  <si>
    <t>VONo</t>
    <phoneticPr fontId="1"/>
  </si>
  <si>
    <t>ENo</t>
    <phoneticPr fontId="1"/>
  </si>
  <si>
    <t>Entity_コンストラクタ</t>
    <phoneticPr fontId="1"/>
  </si>
  <si>
    <t>Entity_プロパティ_get</t>
    <phoneticPr fontId="1"/>
  </si>
  <si>
    <t>Entity(get)コード</t>
    <phoneticPr fontId="1"/>
  </si>
  <si>
    <t>IRepositoryコード</t>
    <phoneticPr fontId="1"/>
  </si>
  <si>
    <t>IRepository</t>
    <phoneticPr fontId="1"/>
  </si>
  <si>
    <t>SQL_SELECT</t>
    <phoneticPr fontId="1"/>
  </si>
  <si>
    <t>SELECT
  __Columns__
FROM
  __Table__</t>
    <phoneticPr fontId="1"/>
  </si>
  <si>
    <t>Repository(SQLite)</t>
    <phoneticPr fontId="1"/>
  </si>
  <si>
    <t>using __SN__.Domain.Entities;
using System.Collections.Generic;
namespace __SN__.Domain.Repositories
{
    public interface __IRepository__
    {
        IReadOnlyList&lt;__Entity__&gt; GetData();
        void Save(__Entity__ entity);
        void Delete(__Entity__ entity);
    }
}</t>
    <phoneticPr fontId="1"/>
  </si>
  <si>
    <t>DBテーブル_物理名</t>
    <phoneticPr fontId="1"/>
  </si>
  <si>
    <t>Convert</t>
    <phoneticPr fontId="1"/>
  </si>
  <si>
    <t>Convert.ToInt32</t>
    <phoneticPr fontId="1"/>
  </si>
  <si>
    <t>Convert.ToSingle</t>
    <phoneticPr fontId="1"/>
  </si>
  <si>
    <t>Convert.ToString</t>
    <phoneticPr fontId="1"/>
  </si>
  <si>
    <t>DateTime</t>
    <phoneticPr fontId="1"/>
  </si>
  <si>
    <t>Convert.ToDateTime</t>
    <phoneticPr fontId="1"/>
  </si>
  <si>
    <t>Repository_Entity_Args</t>
  </si>
  <si>
    <t>Repository_Entity_Args</t>
    <phoneticPr fontId="1"/>
  </si>
  <si>
    <t>Repository_Entity_Args_NotNull</t>
    <phoneticPr fontId="1"/>
  </si>
  <si>
    <t>Repository_Entity_Args_Null</t>
  </si>
  <si>
    <t>Repository_Entity_Args_Null</t>
    <phoneticPr fontId="1"/>
  </si>
  <si>
    <t>__Convert__(reader["__TableColumn__"])</t>
    <phoneticPr fontId="1"/>
  </si>
  <si>
    <t>reader["__TableColumn__"] != DBNull.Value ? __Convert__(reader["__TableColumn__"]) : null</t>
    <phoneticPr fontId="1"/>
  </si>
  <si>
    <t>Repository_SQLite</t>
    <phoneticPr fontId="1"/>
  </si>
  <si>
    <t>SQL_INSERT</t>
    <phoneticPr fontId="1"/>
  </si>
  <si>
    <t>SQLite_パラメータ</t>
    <phoneticPr fontId="1"/>
  </si>
  <si>
    <t>SQL_カラム</t>
    <phoneticPr fontId="1"/>
  </si>
  <si>
    <t>SQL_カラム_パラメータ_SQLite</t>
    <phoneticPr fontId="1"/>
  </si>
  <si>
    <t>SQL_INSERT_SQLite</t>
    <phoneticPr fontId="1"/>
  </si>
  <si>
    <t>INSERT INTO __Table__
 (__Columns__)
VALUES
 (__ColumnsParam__)</t>
    <phoneticPr fontId="1"/>
  </si>
  <si>
    <t>SQL_UPDATE</t>
    <phoneticPr fontId="1"/>
  </si>
  <si>
    <t>UPDATE __Table__
SET 
  __UpdateSet__
WHERE
  __UpdateWhere__</t>
    <phoneticPr fontId="1"/>
  </si>
  <si>
    <t>SQL_UpdateSet_SQLite</t>
    <phoneticPr fontId="1"/>
  </si>
  <si>
    <t>SQL_Update</t>
    <phoneticPr fontId="1"/>
  </si>
  <si>
    <t>SQL_UPDATE_SQLite</t>
    <phoneticPr fontId="1"/>
  </si>
  <si>
    <t>SQLiteParameter_Args</t>
    <phoneticPr fontId="1"/>
  </si>
  <si>
    <t>SQL_DELETE</t>
    <phoneticPr fontId="1"/>
  </si>
  <si>
    <t>DELETE FROM __Table__ WHERE __DeleteWhere__</t>
    <phoneticPr fontId="1"/>
  </si>
  <si>
    <t>SQL_DELETE_SQLite</t>
    <phoneticPr fontId="1"/>
  </si>
  <si>
    <t>SQL_Where_SQLite</t>
    <phoneticPr fontId="1"/>
  </si>
  <si>
    <t>new SQLiteParameter("@__Column__", entity.__VO__.Value)</t>
    <phoneticPr fontId="1"/>
  </si>
  <si>
    <t>RepositorySQLiteコード</t>
    <phoneticPr fontId="1"/>
  </si>
  <si>
    <t>RepositorySQLite</t>
    <phoneticPr fontId="1"/>
  </si>
  <si>
    <t>Factories</t>
    <phoneticPr fontId="1"/>
  </si>
  <si>
    <t>Factories_SQLite_Oracle</t>
    <phoneticPr fontId="1"/>
  </si>
  <si>
    <t>CreateRepository</t>
    <phoneticPr fontId="1"/>
  </si>
  <si>
    <t>Repository_Oracle</t>
    <phoneticPr fontId="1"/>
  </si>
  <si>
    <t xml:space="preserve">        public static __IRepository__ __CreateRepository__()
        {
#if DEBUG
            if (Shared.IsFake)
            {
                return new __RepositorySQLite__();
            }
#endif
            return new __RepositoryOracle__();
        }</t>
    <phoneticPr fontId="1"/>
  </si>
  <si>
    <t>FactoryCreateRepository</t>
  </si>
  <si>
    <t>FactoryCreateRepository</t>
    <phoneticPr fontId="1"/>
  </si>
  <si>
    <t>CreateRepositories</t>
    <phoneticPr fontId="1"/>
  </si>
  <si>
    <t>ViewModelEntity</t>
    <phoneticPr fontId="1"/>
  </si>
  <si>
    <t>ViewModel</t>
    <phoneticPr fontId="1"/>
  </si>
  <si>
    <t>PageSettingViewModel</t>
    <phoneticPr fontId="1"/>
  </si>
  <si>
    <t>XXXViewModel</t>
    <phoneticPr fontId="1"/>
  </si>
  <si>
    <t>ViewModelEntity_Property_get</t>
  </si>
  <si>
    <t>ViewModelEntity_Property_get</t>
    <phoneticPr fontId="1"/>
  </si>
  <si>
    <t xml:space="preserve">        public __Type__ __EntityProperty__ =&gt; _entity.__EntityProperty__.Value;</t>
    <phoneticPr fontId="1"/>
  </si>
  <si>
    <t>ViewModelEntity_Property_getset</t>
  </si>
  <si>
    <t>ViewModelEntity_Property_getset</t>
    <phoneticPr fontId="1"/>
  </si>
  <si>
    <t xml:space="preserve">       public __Type__ __EntityProperty__ 
        {
            get { return _entity.__EntityProperty__.Value; }
            set { _entity.__EntityProperty__ = new __EntityProperty__(value); }
        }</t>
    <phoneticPr fontId="1"/>
  </si>
  <si>
    <t>using __SN__.Domain.Entities;
namespace __SN__.WPF.ViewModels
{
    public class __Vme__
    {
        private __Entity__ _entity;
        public __Vme__(__Entity__ entity)
        {
            _entity = entity;
        }
        __VmeProperty__
        public __Entity__ Entity { get { return _entity; } }
    }
}</t>
    <phoneticPr fontId="1"/>
  </si>
  <si>
    <t>ViewModelEntity_get</t>
    <phoneticPr fontId="1"/>
  </si>
  <si>
    <t>ViewModelEntity_getset</t>
    <phoneticPr fontId="1"/>
  </si>
  <si>
    <t>OtherSettingsViewModel</t>
    <phoneticPr fontId="1"/>
  </si>
  <si>
    <t>SlidePatternName</t>
  </si>
  <si>
    <t>using System.Data.SQLite;
using __SN__.Domain.Entities;
using __SN__.Domain.Repositories;
using __SN__.Domain.SQLite;
namespace __SN__.Infrastructure.SQLite
{
    internal class __RepositorySQLite__ : __IRepository__
    {
        public IReadOnlyList&lt;__Entity__&gt; GetData()
        {
            string sql = @"
__SqlSelect__
";
            return SQLiteHelper.Query(sql,
                reader =&gt;
                {
                    return new __Entity__(
                        __EntityArgs__
                        );
                });
        }
        public void Save(__Entity__ entity)
        {
            string insert = @"
__SqlInsert__
";
            string update = @"
__SqlUpdate__
";
            var args = new List&lt;SQLiteParameter&gt;
            {
                __SQLiteParams__
            };
            SQLiteHelper.Execute(insert, update, args.ToArray());
        }
        public void Delete(__Entity__ entity)
        {
            string delete = @"
__SqlDelete__
";
            var args = new List&lt;SQLiteParameter&gt;
            {
                __SQLiteParams__
            };
            SQLiteHelper.Execute(delete, args.ToArray());
        }
    }
}</t>
    <phoneticPr fontId="1"/>
  </si>
  <si>
    <t>using __SN__.Domain;
using __SN__.Domain.Repositories;
using __SN__.Infrastructure.Oracle;
using __SN__.Infrastructure.SQLite;
namespace __SN__.Infrastructure
{
    /// &lt;summary&gt;
    /// Factories
    /// &lt;/summary&gt;
    public static class Factories
    {
        __CreateRepository__
    }
}</t>
    <phoneticPr fontId="1"/>
  </si>
  <si>
    <t>slide_pattern_example_id</t>
  </si>
  <si>
    <t>using __SN__.Domain.ValueObjects;
namespace __SN__.Domain.ValueObjects
{
    public sealed class __VO__ : ValueObject&lt;__VO__&gt;
    {
        /// &lt;summary&gt;
        /// コンストラクタ
        /// &lt;/summary&gt;
        /// &lt;param name="value"&gt;&lt;/param&gt;
        public __VO__(__VOType__ value)
        {
            Value = value;
        }
        public __VOType__ Value { get; }
        protected override bool EqualsCore(__VO__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</si>
</sst>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color theme="0"/>
      <name val="Meiryo UI"/>
      <family val="2"/>
      <charset val="128"/>
    </font>
    <font>
      <u/>
      <sz val="14"/>
      <color theme="1"/>
      <name val="Meiryo UI"/>
      <family val="2"/>
      <charset val="128"/>
    </font>
    <font>
      <sz val="11"/>
      <name val="Meiryo UI"/>
      <family val="3"/>
      <charset val="128"/>
    </font>
    <font>
      <sz val="11"/>
      <color theme="0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2" borderId="2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6" xfId="0" applyBorder="1">
      <alignment vertical="center"/>
    </xf>
    <xf numFmtId="0" fontId="0" fillId="3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8" xfId="0" applyBorder="1">
      <alignment vertical="center"/>
    </xf>
    <xf numFmtId="0" fontId="0" fillId="3" borderId="0" xfId="0" applyFill="1">
      <alignment vertical="center"/>
    </xf>
    <xf numFmtId="0" fontId="2" fillId="4" borderId="4" xfId="0" applyFont="1" applyFill="1" applyBorder="1">
      <alignment vertical="center"/>
    </xf>
    <xf numFmtId="0" fontId="0" fillId="0" borderId="2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2" xfId="0" applyBorder="1" applyAlignment="1">
      <alignment vertical="top"/>
    </xf>
    <xf numFmtId="0" fontId="2" fillId="5" borderId="1" xfId="0" applyFont="1" applyFill="1" applyBorder="1">
      <alignment vertical="center"/>
    </xf>
    <xf numFmtId="0" fontId="4" fillId="0" borderId="0" xfId="0" applyFont="1" applyAlignment="1">
      <alignment vertical="top" wrapText="1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0" fillId="0" borderId="11" xfId="0" applyBorder="1" applyAlignment="1">
      <alignment vertical="top" wrapText="1"/>
    </xf>
    <xf numFmtId="0" fontId="2" fillId="4" borderId="1" xfId="0" applyFont="1" applyFill="1" applyBorder="1">
      <alignment vertical="center"/>
    </xf>
    <xf numFmtId="0" fontId="0" fillId="2" borderId="7" xfId="0" applyFill="1" applyBorder="1">
      <alignment vertical="center"/>
    </xf>
    <xf numFmtId="0" fontId="0" fillId="0" borderId="7" xfId="0" applyBorder="1" applyAlignment="1">
      <alignment vertical="top"/>
    </xf>
    <xf numFmtId="0" fontId="0" fillId="0" borderId="9" xfId="0" applyBorder="1" applyAlignment="1">
      <alignment vertical="top"/>
    </xf>
    <xf numFmtId="0" fontId="0" fillId="3" borderId="2" xfId="0" applyFill="1" applyBorder="1" applyAlignment="1">
      <alignment vertical="top"/>
    </xf>
    <xf numFmtId="0" fontId="2" fillId="4" borderId="10" xfId="0" applyFont="1" applyFill="1" applyBorder="1" applyAlignment="1">
      <alignment vertical="top"/>
    </xf>
    <xf numFmtId="0" fontId="5" fillId="4" borderId="6" xfId="0" applyFont="1" applyFill="1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2" xfId="0" applyNumberFormat="1" applyFill="1" applyBorder="1">
      <alignment vertical="center"/>
    </xf>
    <xf numFmtId="0" fontId="0" fillId="0" borderId="2" xfId="0" applyNumberFormat="1" applyBorder="1">
      <alignment vertical="center"/>
    </xf>
  </cellXfs>
  <cellStyles count="1">
    <cellStyle name="標準" xfId="0" builtinId="0"/>
  </cellStyles>
  <dxfs count="138"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79998168889431442"/>
        </patternFill>
      </fill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indent="0" justifyLastLine="0" shrinkToFit="0" readingOrder="0"/>
    </dxf>
    <dxf>
      <border>
        <bottom style="thin">
          <color rgb="FF000000"/>
        </bottom>
      </border>
    </dxf>
    <dxf>
      <fill>
        <patternFill patternType="solid">
          <fgColor indexed="64"/>
          <bgColor theme="3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indent="0" justifyLastLine="0" shrinkToFit="0" readingOrder="0"/>
    </dxf>
    <dxf>
      <border>
        <bottom style="thin">
          <color rgb="FF000000"/>
        </bottom>
      </border>
    </dxf>
    <dxf>
      <fill>
        <patternFill patternType="solid">
          <fgColor indexed="64"/>
          <bgColor theme="3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indent="0" justifyLastLine="0" shrinkToFit="0" readingOrder="0"/>
    </dxf>
    <dxf>
      <border>
        <bottom style="thin">
          <color rgb="FF000000"/>
        </bottom>
      </border>
    </dxf>
    <dxf>
      <fill>
        <patternFill patternType="solid">
          <fgColor indexed="64"/>
          <bgColor theme="3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3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CC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CC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CC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CC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CC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FFCC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CC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CC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FFCC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CC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155FA4-52F9-4615-9E22-11B0B6C8973F}" name="InputEntities" displayName="InputEntities" ref="C10:G14" totalsRowShown="0" headerRowDxfId="137" headerRowBorderDxfId="136" tableBorderDxfId="135" totalsRowBorderDxfId="134">
  <autoFilter ref="C10:G14" xr:uid="{AC155FA4-52F9-4615-9E22-11B0B6C8973F}"/>
  <tableColumns count="5">
    <tableColumn id="1" xr3:uid="{2CC05FA8-DDC5-47D4-8FF9-C404DC4682B6}" name="ENo" dataDxfId="133">
      <calculatedColumnFormula>ROW(InputEntities[[#This Row],[ENo]])-10</calculatedColumnFormula>
    </tableColumn>
    <tableColumn id="2" xr3:uid="{86E7ECA0-AF74-47DD-94CC-04F16C1083CE}" name="DBテーブル_論理名" dataDxfId="132"/>
    <tableColumn id="3" xr3:uid="{48265DB4-A5F7-4D94-8ED8-26E286EBD264}" name="DBテーブル_物理名" dataDxfId="131"/>
    <tableColumn id="5" xr3:uid="{0A0AE1C8-7DE7-4376-A48A-CC5A3671B0D9}" name="ViewModel" dataDxfId="130"/>
    <tableColumn id="4" xr3:uid="{565B9491-E64A-44F2-810F-81EE11A5105C}" name="Entity" dataDxfId="129">
      <calculatedColumnFormula>IF(E11&lt;&gt;"",MID(SUBSTITUTE(PROPER(E11),"_",""),$E$5,99)&amp;"Entity","")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A3B64A-19C7-4E73-9FE0-12A053F95044}" name="InputValueObjects" displayName="InputValueObjects" ref="J10:V26" totalsRowShown="0" headerRowDxfId="128" headerRowBorderDxfId="127" tableBorderDxfId="126" totalsRowBorderDxfId="125">
  <autoFilter ref="J10:V26" xr:uid="{8CA3B64A-19C7-4E73-9FE0-12A053F95044}"/>
  <tableColumns count="13">
    <tableColumn id="1" xr3:uid="{DA058B57-11EF-4681-9E8C-B87A5878A3A0}" name="VONo" dataDxfId="124">
      <calculatedColumnFormula>ROW(InputValueObjects[[#This Row],[VONo]])-10</calculatedColumnFormula>
    </tableColumn>
    <tableColumn id="5" xr3:uid="{C9670006-C6F0-4277-B5FC-CBA3C230565C}" name="EntityNo" dataDxfId="123"/>
    <tableColumn id="6" xr3:uid="{727DAF79-6110-448A-BACC-9465866053A5}" name="Entity" dataDxfId="122">
      <calculatedColumnFormula>_xlfn.XLOOKUP(InputValueObjects[[#This Row],[EntityNo]],InputEntities[ENo],InputEntities[Entity])</calculatedColumnFormula>
    </tableColumn>
    <tableColumn id="3" xr3:uid="{2C69B63E-BF4D-457C-ABBF-2AC6537EAC78}" name="DBカラム_論理名" dataDxfId="121"/>
    <tableColumn id="4" xr3:uid="{4B237970-D3C9-4D80-88E7-A121989B560B}" name="DBカラム_物理名" dataDxfId="120"/>
    <tableColumn id="2" xr3:uid="{AAC03BC3-AFF8-4257-91E7-3822E17D24C0}" name="PK" dataDxfId="119"/>
    <tableColumn id="7" xr3:uid="{3A6D6258-07E9-47BE-B9D7-38157035642B}" name="NotNull" dataDxfId="118"/>
    <tableColumn id="8" xr3:uid="{EA0A1124-30B8-454B-9FFA-F84F2651A6D8}" name="型_ベース" dataDxfId="117"/>
    <tableColumn id="11" xr3:uid="{BB4D049C-AD95-413D-8D54-FCF96A469698}" name="ValueObject_ベース" dataDxfId="116">
      <calculatedColumnFormula>SUBSTITUTE(PROPER(InputValueObjects[[#This Row],[DBカラム_物理名]]),"_","")</calculatedColumnFormula>
    </tableColumn>
    <tableColumn id="12" xr3:uid="{15ADC089-12CF-4D68-8925-47DA2E39F8B6}" name="ValueObject_修正" dataDxfId="115"/>
    <tableColumn id="13" xr3:uid="{A2BFDADD-82E3-403D-9CAF-A02A6023683A}" name="Entity_プロパティ" dataDxfId="114">
      <calculatedColumnFormula>InputValueObjects[[#This Row],[ValueObject_ベース]]</calculatedColumnFormula>
    </tableColumn>
    <tableColumn id="10" xr3:uid="{A5ABB698-2507-4869-91FC-5A9FCE838A49}" name="ValueObject" dataDxfId="113">
      <calculatedColumnFormula>IF(InputValueObjects[[#This Row],[ValueObject_修正]]="",SUBSTITUTE(PROPER(InputValueObjects[[#This Row],[DBカラム_物理名]]),"_",""),InputValueObjects[[#This Row],[ValueObject_修正]])</calculatedColumnFormula>
    </tableColumn>
    <tableColumn id="9" xr3:uid="{03F75842-C81D-4249-BDFF-A1119D06F458}" name="型" dataDxfId="112">
      <calculatedColumnFormula>InputValueObjects[[#This Row],[型_ベース]]&amp;IF(InputValueObjects[[#This Row],[NotNull]]=1,"","?")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F6C763-78CF-45B4-A918-D6F1E9948062}" name="Templates" displayName="Templates" ref="A1:P2" totalsRowShown="0" headerRowDxfId="111" dataDxfId="110">
  <autoFilter ref="A1:P2" xr:uid="{63F6C763-78CF-45B4-A918-D6F1E9948062}"/>
  <tableColumns count="16">
    <tableColumn id="1" xr3:uid="{50EBA20D-D700-4C19-AC03-5961AE00E4F5}" name="ValueObject" dataDxfId="109"/>
    <tableColumn id="2" xr3:uid="{89535BAD-24E5-44CD-8834-678C863ECDA3}" name="Entity" dataDxfId="108"/>
    <tableColumn id="3" xr3:uid="{654FAEE1-54A1-404F-8042-3C1405298955}" name="IRepository" dataDxfId="107"/>
    <tableColumn id="4" xr3:uid="{98C787F6-53E7-4743-B4CF-EC0C4D7B4C9A}" name="SQL_SELECT" dataDxfId="106"/>
    <tableColumn id="7" xr3:uid="{D53A6113-E4CC-4AC6-8A9E-9EA650A32768}" name="SQL_INSERT" dataDxfId="105"/>
    <tableColumn id="8" xr3:uid="{C061C889-ED00-46F0-A6F0-C6FD2F86A057}" name="SQL_UPDATE" dataDxfId="104"/>
    <tableColumn id="10" xr3:uid="{76ADB486-BEC0-48A2-8C7E-D059402E5DAB}" name="SQL_DELETE" dataDxfId="103"/>
    <tableColumn id="5" xr3:uid="{65506848-704B-4FDB-B9F7-D2DBCF6931D8}" name="Repository_Entity_Args_NotNull" dataDxfId="102"/>
    <tableColumn id="6" xr3:uid="{F9F76281-9AA1-4811-8188-6056B8E0D948}" name="Repository_Entity_Args_Null" dataDxfId="101"/>
    <tableColumn id="9" xr3:uid="{C46924FB-1B6C-4202-80C4-09B21CBBB9F6}" name="SQLiteParameter_Args" dataDxfId="100"/>
    <tableColumn id="11" xr3:uid="{23470AE5-B16C-43F7-B1D8-AD2A7C4D676C}" name="RepositorySQLite" dataDxfId="99"/>
    <tableColumn id="13" xr3:uid="{93CDC32C-0E91-40B5-8736-3E6D441B9FBC}" name="FactoryCreateRepository" dataDxfId="98"/>
    <tableColumn id="12" xr3:uid="{B4D0CAF4-3F48-4B57-B364-A5DDAEE0C3B9}" name="Factories_SQLite_Oracle" dataDxfId="97"/>
    <tableColumn id="14" xr3:uid="{17A970F2-CDFA-40C8-90B6-7FF03ADB40AD}" name="ViewModelEntity_Property_get" dataDxfId="96"/>
    <tableColumn id="15" xr3:uid="{EC8A4788-E5D7-46CE-9073-158C9731B157}" name="ViewModelEntity_Property_getset" dataDxfId="95"/>
    <tableColumn id="16" xr3:uid="{9400B45C-8A9F-4D25-B4E5-2E81A78A4723}" name="ViewModelEntity" dataDxfId="94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C497C5C-79F3-413D-9AB0-E0CFE64ABF18}" name="Types" displayName="Types" ref="A1:B5" totalsRowShown="0">
  <autoFilter ref="A1:B5" xr:uid="{3C497C5C-79F3-413D-9AB0-E0CFE64ABF18}"/>
  <tableColumns count="2">
    <tableColumn id="1" xr3:uid="{99BD345A-F35F-4B87-854A-EB0AE443931F}" name="型"/>
    <tableColumn id="2" xr3:uid="{541A2495-4F90-4334-B385-7476D0E42158}" name="Conver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907FCC-CA05-4713-9723-FA8F91E86618}" name="ValueObject" displayName="ValueObject" ref="B3:W23" totalsRowShown="0" headerRowDxfId="93" dataDxfId="91" headerRowBorderDxfId="92" tableBorderDxfId="90" totalsRowBorderDxfId="89">
  <autoFilter ref="B3:W23" xr:uid="{C3907FCC-CA05-4713-9723-FA8F91E86618}"/>
  <tableColumns count="22">
    <tableColumn id="1" xr3:uid="{78C3D992-E76B-4E61-9932-8FCACA754DA3}" name="VONo" dataDxfId="88">
      <calculatedColumnFormula>ROW(ValueObject[[#This Row],[VONo]])-3</calculatedColumnFormula>
    </tableColumn>
    <tableColumn id="3" xr3:uid="{5D90C66F-3339-4D4D-B1BB-4D3F896DEF75}" name="Entity" dataDxfId="87">
      <calculatedColumnFormula>_xlfn.XLOOKUP(ValueObject[[#This Row],[VONo]],InputValueObjects[VONo],InputValueObjects[Entity],"",0,1)</calculatedColumnFormula>
    </tableColumn>
    <tableColumn id="2" xr3:uid="{877C3C6A-8F74-48D8-B8C8-F39B5E711E47}" name="ValueObject" dataDxfId="86">
      <calculatedColumnFormula>_xlfn.XLOOKUP(ValueObject[[#This Row],[VONo]],InputValueObjects[VONo],InputValueObjects[ValueObject],"",0,1)</calculatedColumnFormula>
    </tableColumn>
    <tableColumn id="7" xr3:uid="{18AF4FDA-9BE9-48B4-BB6C-C01A6CE61FEB}" name="DBテーブル_物理名" dataDxfId="85">
      <calculatedColumnFormula>_xlfn.XLOOKUP(ValueObject[[#This Row],[VONo]],InputValueObjects[VONo],InputValueObjects[DBカラム_物理名],"",0,1)</calculatedColumnFormula>
    </tableColumn>
    <tableColumn id="18" xr3:uid="{3FB8DB9C-9818-42AB-B626-6C0CB1E14AC1}" name="SQLite_パラメータ" dataDxfId="84">
      <calculatedColumnFormula>"@"&amp;ValueObject[[#This Row],[DBテーブル_物理名]]</calculatedColumnFormula>
    </tableColumn>
    <tableColumn id="4" xr3:uid="{4C951DFD-3272-484E-992F-80BB7F74DBB2}" name="PK" dataDxfId="83">
      <calculatedColumnFormula>_xlfn.XLOOKUP(ValueObject[[#This Row],[VONo]],InputValueObjects[VONo],InputValueObjects[PK],"",0,1)</calculatedColumnFormula>
    </tableColumn>
    <tableColumn id="17" xr3:uid="{255DF109-2CF3-4090-8996-EE7521C9DED9}" name="NotNull" dataDxfId="82">
      <calculatedColumnFormula>_xlfn.XLOOKUP(ValueObject[[#This Row],[VONo]],InputValueObjects[VONo],InputValueObjects[NotNull],"",0,1)</calculatedColumnFormula>
    </tableColumn>
    <tableColumn id="5" xr3:uid="{28582FEE-90CB-446E-9C27-075F4437DA70}" name="型" dataDxfId="81">
      <calculatedColumnFormula>_xlfn.XLOOKUP(ValueObject[[#This Row],[VONo]],InputValueObjects[VONo],InputValueObjects[型],"",0,1)</calculatedColumnFormula>
    </tableColumn>
    <tableColumn id="8" xr3:uid="{9D39EFC9-16B9-4BF7-B3E7-6253ECA5026C}" name="変数_VO" dataDxfId="80">
      <calculatedColumnFormula>REPLACE(ValueObject[[#This Row],[ValueObject]],1,1,LOWER(LEFT(ValueObject[[#This Row],[ValueObject]])))</calculatedColumnFormula>
    </tableColumn>
    <tableColumn id="9" xr3:uid="{3C87C5B9-DE2C-47D1-957A-920224761754}" name="Entity_コンストラクタ引数" dataDxfId="79">
      <calculatedColumnFormula>ValueObject[[#This Row],[型]]&amp;" "&amp;ValueObject[[#This Row],[変数_VO]]</calculatedColumnFormula>
    </tableColumn>
    <tableColumn id="10" xr3:uid="{92E6581F-1D3C-4702-AFF9-CCB5D99761CC}" name="Entity_プロパティ" dataDxfId="78">
      <calculatedColumnFormula>_xlfn.XLOOKUP(ValueObject[[#This Row],[VONo]],InputValueObjects[VONo],InputValueObjects[Entity_プロパティ],"",0,1)</calculatedColumnFormula>
    </tableColumn>
    <tableColumn id="11" xr3:uid="{79C59DE4-1F8F-47FC-B231-FB2BC0BB63C1}" name="Entity_コンストラクタ" dataDxfId="77">
      <calculatedColumnFormula>ValueObject[[#This Row],[Entity_プロパティ]]&amp;" = new "&amp;ValueObject[[#This Row],[ValueObject]]&amp;"("&amp;ValueObject[[#This Row],[変数_VO]]&amp;");"</calculatedColumnFormula>
    </tableColumn>
    <tableColumn id="12" xr3:uid="{1B8DD2EE-F6B7-4C5B-802A-F6F1877B7567}" name="Entity_プロパティ_get" dataDxfId="76">
      <calculatedColumnFormula>"public "&amp;ValueObject[[#This Row],[ValueObject]]&amp;" "&amp;ValueObject[[#This Row],[Entity_プロパティ]]&amp;" { get; }"</calculatedColumnFormula>
    </tableColumn>
    <tableColumn id="15" xr3:uid="{6BDA359D-A0A2-4944-ADAB-D45254DA9B79}" name="Convert" dataDxfId="75">
      <calculatedColumnFormula>_xlfn.XLOOKUP(SUBSTITUTE(ValueObject[[#This Row],[型]],"?",""),Types[型],Types[Convert],"",,1)</calculatedColumnFormula>
    </tableColumn>
    <tableColumn id="13" xr3:uid="{F5A2B87C-410D-4B6F-AA1A-1E49485A97DD}" name="Repository_Entity_Args_NotNull" dataDxfId="74">
      <calculatedColumnFormula array="1">SUBSTITUTE(SUBSTITUTE(Templates[Repository_Entity_Args_NotNull],"__Convert__",ValueObject[[#This Row],[Convert]]),"__TableColumn__",ValueObject[[#This Row],[DBテーブル_物理名]])</calculatedColumnFormula>
    </tableColumn>
    <tableColumn id="14" xr3:uid="{F1D165FC-4F46-4E1A-A6C1-1C79FAA86A54}" name="Repository_Entity_Args_Null" dataDxfId="73">
      <calculatedColumnFormula array="1">SUBSTITUTE(SUBSTITUTE(Templates[Repository_Entity_Args_Null],"__Convert__",ValueObject[[#This Row],[Convert]]),"__TableColumn__",ValueObject[[#This Row],[DBテーブル_物理名]])</calculatedColumnFormula>
    </tableColumn>
    <tableColumn id="16" xr3:uid="{6A34EDB2-8314-4A69-B12E-2F19552CB91A}" name="Repository_Entity_Args" dataDxfId="72">
      <calculatedColumnFormula>IF(ValueObject[[#This Row],[NotNull]]=1,ValueObject[[#This Row],[Repository_Entity_Args_NotNull]],ValueObject[[#This Row],[Repository_Entity_Args_Null]])</calculatedColumnFormula>
    </tableColumn>
    <tableColumn id="19" xr3:uid="{ABDB516E-F8BF-4FC1-AC3B-62889C4366A2}" name="SQL_Update" dataDxfId="71">
      <calculatedColumnFormula>ValueObject[[#This Row],[DBテーブル_物理名]]&amp;" = @"&amp;ValueObject[[#This Row],[DBテーブル_物理名]]</calculatedColumnFormula>
    </tableColumn>
    <tableColumn id="20" xr3:uid="{1A459BFB-ED1C-4E29-8CF4-20A751E80708}" name="SQLiteParameter_Args" dataDxfId="70">
      <calculatedColumnFormula array="1">SUBSTITUTE(SUBSTITUTE(Templates[SQLiteParameter_Args],"__Column__",ValueObject[[#This Row],[DBテーブル_物理名]]),"__VO__",ValueObject[[#This Row],[Entity_プロパティ]])</calculatedColumnFormula>
    </tableColumn>
    <tableColumn id="21" xr3:uid="{734B1F69-92A7-46D0-BE1E-44EE71746A75}" name="ViewModelEntity_Property_get" dataDxfId="69">
      <calculatedColumnFormula array="1">SUBSTITUTE(SUBSTITUTE(Templates[ViewModelEntity_Property_get],"__Type__",ValueObject[[#This Row],[型]]),"__EntityProperty__",ValueObject[[#This Row],[Entity_プロパティ]])</calculatedColumnFormula>
    </tableColumn>
    <tableColumn id="22" xr3:uid="{FC6AA3E9-D1B5-417C-B7E3-F0C7E615533D}" name="ViewModelEntity_Property_getset" dataDxfId="68">
      <calculatedColumnFormula array="1">SUBSTITUTE(SUBSTITUTE(Templates[ViewModelEntity_Property_getset],"__Type__",ValueObject[[#This Row],[型]]),"__EntityProperty__",ValueObject[[#This Row],[Entity_プロパティ]])</calculatedColumnFormula>
    </tableColumn>
    <tableColumn id="6" xr3:uid="{9DE054A5-9A9D-4035-90EE-64D8DAAA19F0}" name="ValueObjectコード" dataDxfId="67">
      <calculatedColumnFormula array="1">SUBSTITUTE(SUBSTITUTE(SUBSTITUTE(Templates[ValueObject],"__SN__",'1_インプット'!$E$3),"__VO__",ValueObject[[#This Row],[ValueObject]]),"__VOType__",ValueObject[[#This Row],[型]])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4C378B8-6EA6-41EA-9DF4-822680A4301A}" name="Entity" displayName="Entity" ref="B3:G23" totalsRowShown="0" headerRowDxfId="66" dataDxfId="64" headerRowBorderDxfId="65" tableBorderDxfId="63" totalsRowBorderDxfId="62">
  <autoFilter ref="B3:G23" xr:uid="{C3907FCC-CA05-4713-9723-FA8F91E86618}"/>
  <tableColumns count="6">
    <tableColumn id="1" xr3:uid="{E4BC7BB6-53E8-41D6-AE70-4402E584DA8A}" name="ENo" dataDxfId="61">
      <calculatedColumnFormula>ROW(Entity[[#This Row],[ENo]])-3</calculatedColumnFormula>
    </tableColumn>
    <tableColumn id="3" xr3:uid="{D4AB6CB8-4C4E-4D99-A557-F846C9600AF5}" name="Entity" dataDxfId="60">
      <calculatedColumnFormula>_xlfn.XLOOKUP(Entity[[#This Row],[ENo]],InputEntities[ENo],InputEntities[Entity],"",0,1)</calculatedColumnFormula>
    </tableColumn>
    <tableColumn id="8" xr3:uid="{0511006E-B352-49D4-9AF7-E10E8037AEE4}" name="Entity_引数" dataDxfId="0">
      <calculatedColumnFormula array="1">_xlfn.TEXTJOIN(","&amp;CHAR(10)&amp;REPT(CHAR(9),3),TRUE,_xlfn._xlws.FILTER(ValueObject[Entity_コンストラクタ引数],ValueObject[Entity]=Entity[[#This Row],[Entity]]))</calculatedColumnFormula>
    </tableColumn>
    <tableColumn id="9" xr3:uid="{FCACB63F-7DD3-4138-8D16-FB85BFE2246E}" name="Entity_コンストラクタ" dataDxfId="2">
      <calculatedColumnFormula array="1">_xlfn.TEXTJOIN(CHAR(10)&amp;REPT(CHAR(9),3),TRUE,_xlfn._xlws.FILTER(ValueObject[Entity_コンストラクタ],ValueObject[Entity]=Entity[[#This Row],[Entity]]))</calculatedColumnFormula>
    </tableColumn>
    <tableColumn id="10" xr3:uid="{12979C45-AB02-4CBB-BE06-5BC92F68FCEC}" name="Entity_プロパティ" dataDxfId="1">
      <calculatedColumnFormula array="1">_xlfn.TEXTJOIN(CHAR(10),TRUE,_xlfn._xlws.FILTER(ValueObject[Entity_プロパティ_get],ValueObject[Entity]=Entity[[#This Row],[Entity]]))</calculatedColumnFormula>
    </tableColumn>
    <tableColumn id="6" xr3:uid="{180F5F55-B6F6-46FB-AD0F-2228095AD333}" name="Entity(get)コード" dataDxfId="59">
      <calculatedColumnFormula array="1">SUBSTITUTE(SUBSTITUTE(SUBSTITUTE(SUBSTITUTE(SUBSTITUTE(Templates[Entity],"__SN__",'1_インプット'!$E$3),"__Entity__",Entity[[#This Row],[Entity]]),"__EntityArgs__",Entity[[#This Row],[Entity_引数]]),"__EntityCt__",Entity[[#This Row],[Entity_コンストラクタ]]),"__EntityProp__",Entity[[#This Row],[Entity_プロパティ]])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76650B9-7B56-486D-ADF5-12F933C7B940}" name="IRepository" displayName="IRepository" ref="B3:H23" totalsRowShown="0" headerRowDxfId="58" dataDxfId="56" headerRowBorderDxfId="57" tableBorderDxfId="55" totalsRowBorderDxfId="54">
  <autoFilter ref="B3:H23" xr:uid="{576650B9-7B56-486D-ADF5-12F933C7B940}"/>
  <tableColumns count="7">
    <tableColumn id="1" xr3:uid="{B114C640-D63C-49F0-BA4A-2D5BE6AD23BF}" name="ENo" dataDxfId="53">
      <calculatedColumnFormula>ROW(IRepository[[#This Row],[ENo]])-3</calculatedColumnFormula>
    </tableColumn>
    <tableColumn id="3" xr3:uid="{34414942-3E6F-4515-A0A2-8F7C5F760F38}" name="Entity" dataDxfId="52">
      <calculatedColumnFormula>_xlfn.XLOOKUP(IRepository[[#This Row],[ENo]],InputEntities[ENo],InputEntities[Entity],"",0,1)</calculatedColumnFormula>
    </tableColumn>
    <tableColumn id="11" xr3:uid="{8C1894D1-E250-4542-9BE4-59C1F41E0009}" name="IRepository" dataDxfId="51">
      <calculatedColumnFormula>SUBSTITUTE("I"&amp;IRepository[[#This Row],[Entity]],"Entity","Repository")</calculatedColumnFormula>
    </tableColumn>
    <tableColumn id="8" xr3:uid="{85C62ABB-AF80-44AD-BBFB-935F78147B78}" name="Entity_引数" dataDxfId="50">
      <calculatedColumnFormula array="1">_xlfn.TEXTJOIN(","&amp;CHAR(10),TRUE,_xlfn._xlws.FILTER(ValueObject[Entity_コンストラクタ引数],ValueObject[Entity]=IRepository[[#This Row],[Entity]]))</calculatedColumnFormula>
    </tableColumn>
    <tableColumn id="9" xr3:uid="{4DA7D36B-2A25-4B31-9EB9-6CAD80FDBA5F}" name="Entity_コンストラクタ" dataDxfId="49">
      <calculatedColumnFormula array="1">_xlfn.TEXTJOIN(CHAR(10),TRUE,_xlfn._xlws.FILTER(ValueObject[Entity_コンストラクタ],ValueObject[Entity]=IRepository[[#This Row],[Entity]]))</calculatedColumnFormula>
    </tableColumn>
    <tableColumn id="10" xr3:uid="{F8B4A6BE-F9FE-474F-816B-CB41983620A5}" name="Entity_プロパティ" dataDxfId="48">
      <calculatedColumnFormula array="1">_xlfn.TEXTJOIN(CHAR(10),TRUE,_xlfn._xlws.FILTER(ValueObject[Entity_プロパティ_get],ValueObject[Entity]=IRepository[[#This Row],[Entity]]))</calculatedColumnFormula>
    </tableColumn>
    <tableColumn id="6" xr3:uid="{2DB4026A-02A4-4908-9ABC-932E691D3F2D}" name="IRepositoryコード" dataDxfId="47">
      <calculatedColumnFormula array="1">SUBSTITUTE(SUBSTITUTE(SUBSTITUTE(Templates[IRepository],"__SN__",'1_インプット'!$E$3),"__Entity__",IRepository[[#This Row],[Entity]]),"__IRepository__",IRepository[[#This Row],[IRepository]])</calculatedColumnFormula>
    </tableColumn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1FE5EB3-BA76-459E-8482-CC1A851C6CBE}" name="Repository_SQLite" displayName="Repository_SQLite" ref="B3:T23" totalsRowShown="0" headerRowDxfId="46" dataDxfId="44" headerRowBorderDxfId="45" tableBorderDxfId="43" totalsRowBorderDxfId="42">
  <autoFilter ref="B3:T23" xr:uid="{576650B9-7B56-486D-ADF5-12F933C7B940}"/>
  <tableColumns count="19">
    <tableColumn id="1" xr3:uid="{49DAD470-078D-4B22-9074-686F91D89E9A}" name="ENo" dataDxfId="41">
      <calculatedColumnFormula>ROW(Repository_SQLite[[#This Row],[ENo]])-3</calculatedColumnFormula>
    </tableColumn>
    <tableColumn id="3" xr3:uid="{AF699E89-DF42-4507-88B3-AFC26388E762}" name="Entity" dataDxfId="40">
      <calculatedColumnFormula>_xlfn.XLOOKUP(Repository_SQLite[[#This Row],[ENo]],InputEntities[ENo],InputEntities[Entity],"",0,1)</calculatedColumnFormula>
    </tableColumn>
    <tableColumn id="2" xr3:uid="{6DF8E778-D84B-4241-B8E3-507AB3EBDCDA}" name="Repository_SQLite" dataDxfId="39">
      <calculatedColumnFormula>SUBSTITUTE(Repository_SQLite[[#This Row],[Entity]],"Entity","SQLite")</calculatedColumnFormula>
    </tableColumn>
    <tableColumn id="19" xr3:uid="{7EB17A05-6C36-46CE-B4C4-9DF6E9E84D0F}" name="Repository_Oracle" dataDxfId="38">
      <calculatedColumnFormula>SUBSTITUTE(Repository_SQLite[[#This Row],[Entity]],"Entity","Oracle")</calculatedColumnFormula>
    </tableColumn>
    <tableColumn id="11" xr3:uid="{2A5EDE7C-0124-4583-B2E5-B5D7E4577E10}" name="IRepository" dataDxfId="37">
      <calculatedColumnFormula>SUBSTITUTE("I"&amp;Repository_SQLite[[#This Row],[Entity]],"Entity","Repository")</calculatedColumnFormula>
    </tableColumn>
    <tableColumn id="21" xr3:uid="{AB9556D1-483A-46C9-8E5C-B7E67B88B414}" name="CreateRepository" dataDxfId="36">
      <calculatedColumnFormula>SUBSTITUTE("Create"&amp;Repository_SQLite[[#This Row],[Entity]],"Entity","")</calculatedColumnFormula>
    </tableColumn>
    <tableColumn id="12" xr3:uid="{6D6A4D6A-E126-4536-8CFB-5E6F535413F2}" name="DBテーブル_物理名" dataDxfId="35">
      <calculatedColumnFormula>_xlfn.XLOOKUP(Repository_SQLite[[#This Row],[ENo]],InputEntities[ENo],InputEntities[DBテーブル_物理名],"",0,1)</calculatedColumnFormula>
    </tableColumn>
    <tableColumn id="14" xr3:uid="{84272230-EBDD-4320-BB60-083C221308F9}" name="SQL_カラム" dataDxfId="34">
      <calculatedColumnFormula array="1">_xlfn.TEXTJOIN(","&amp;CHAR(10)&amp;"  ",TRUE,_xlfn._xlws.FILTER(ValueObject[DBテーブル_物理名],ValueObject[Entity]=Repository_SQLite[[#This Row],[Entity]]))</calculatedColumnFormula>
    </tableColumn>
    <tableColumn id="15" xr3:uid="{32AFEA62-DE77-47F0-89FF-E3CA04ED90E4}" name="SQL_カラム_パラメータ_SQLite" dataDxfId="33">
      <calculatedColumnFormula array="1">_xlfn.TEXTJOIN(","&amp;CHAR(10)&amp;"  ",TRUE,_xlfn._xlws.FILTER(ValueObject[SQLite_パラメータ],ValueObject[Entity]=Repository_SQLite[[#This Row],[Entity]]))</calculatedColumnFormula>
    </tableColumn>
    <tableColumn id="16" xr3:uid="{34234112-D19B-448D-8B59-B9B2E33348B7}" name="SQL_UpdateSet_SQLite" dataDxfId="32">
      <calculatedColumnFormula array="1">IFERROR(_xlfn.TEXTJOIN(","&amp;CHAR(10)&amp;"  ",TRUE,_xlfn._xlws.FILTER(ValueObject[SQL_Update],(ValueObject[Entity]=Repository_SQLite[[#This Row],[Entity]])*(ValueObject[PK]&lt;&gt;1))),_xlfn.TEXTJOIN(","&amp;CHAR(10)&amp;"  ",TRUE,_xlfn._xlws.FILTER(ValueObject[SQL_Update],(ValueObject[Entity]=Repository_SQLite[[#This Row],[Entity]]))))</calculatedColumnFormula>
    </tableColumn>
    <tableColumn id="17" xr3:uid="{CBD5FF92-2C1A-461E-80CC-A8878E468E27}" name="SQL_Where_SQLite" dataDxfId="31">
      <calculatedColumnFormula array="1">_xlfn.TEXTJOIN(CHAR(10)&amp;"  AND ",TRUE,_xlfn._xlws.FILTER(ValueObject[SQL_Update],(ValueObject[Entity]=Repository_SQLite[[#This Row],[Entity]])*(ValueObject[PK]=1)))</calculatedColumnFormula>
    </tableColumn>
    <tableColumn id="4" xr3:uid="{2C5754FB-0914-462A-8C7B-1EF123DFC98E}" name="Repository_Entity_Args" dataDxfId="4">
      <calculatedColumnFormula array="1">_xlfn.TEXTJOIN(","&amp;CHAR(10)&amp;REPT(CHAR(9),6),TRUE,_xlfn._xlws.FILTER(ValueObject[Repository_Entity_Args],ValueObject[Entity]=Repository_SQLite[[#This Row],[Entity]]))</calculatedColumnFormula>
    </tableColumn>
    <tableColumn id="5" xr3:uid="{79440611-76A7-4A23-99B9-648AC6A8C0C1}" name="SQLiteParameter_Args" dataDxfId="3">
      <calculatedColumnFormula array="1">_xlfn.TEXTJOIN(","&amp;CHAR(10)&amp;REPT(CHAR(9),4),TRUE,_xlfn._xlws.FILTER(ValueObject[SQLiteParameter_Args],ValueObject[Entity]=Repository_SQLite[[#This Row],[Entity]]))</calculatedColumnFormula>
    </tableColumn>
    <tableColumn id="20" xr3:uid="{31A0896E-7332-443A-8274-0206E5EE6241}" name="FactoryCreateRepository" dataDxfId="30">
      <calculatedColumnFormula array="1">SUBSTITUTE(SUBSTITUTE(SUBSTITUTE(SUBSTITUTE(Templates[FactoryCreateRepository],"__IRepository__",Repository_SQLite[[#This Row],[IRepository]]),"__CreateRepository__",Repository_SQLite[[#This Row],[CreateRepository]]),"__RepositorySQLite__",Repository_SQLite[[#This Row],[Repository_SQLite]]),"__RepositoryOracle__",Repository_SQLite[[#This Row],[Repository_Oracle]])</calculatedColumnFormula>
    </tableColumn>
    <tableColumn id="13" xr3:uid="{725E9AD0-8B88-487E-94A9-CEBF4EAE2EF1}" name="SQL_SELECT" dataDxfId="29">
      <calculatedColumnFormula array="1">SUBSTITUTE(SUBSTITUTE(Templates[SQL_SELECT],"__Columns__",Repository_SQLite[[#This Row],[SQL_カラム]]),"__Table__",Repository_SQLite[[#This Row],[DBテーブル_物理名]])</calculatedColumnFormula>
    </tableColumn>
    <tableColumn id="7" xr3:uid="{5E4F256D-C8A3-47A6-8446-539FB8DBBD2A}" name="SQL_INSERT_SQLite" dataDxfId="28">
      <calculatedColumnFormula array="1">SUBSTITUTE(SUBSTITUTE(SUBSTITUTE(Templates[SQL_INSERT],"__Table__",Repository_SQLite[[#This Row],[DBテーブル_物理名]]),"__Columns__",Repository_SQLite[[#This Row],[SQL_カラム]]),"__ColumnsParam__",Repository_SQLite[[#This Row],[SQL_カラム_パラメータ_SQLite]])</calculatedColumnFormula>
    </tableColumn>
    <tableColumn id="8" xr3:uid="{809AB840-249B-45CB-8BE0-18B7DCCED0A6}" name="SQL_UPDATE_SQLite" dataDxfId="27">
      <calculatedColumnFormula array="1">SUBSTITUTE(SUBSTITUTE(SUBSTITUTE(Templates[SQL_UPDATE],"__Table__",Repository_SQLite[[#This Row],[DBテーブル_物理名]]),"__UpdateSet__",Repository_SQLite[[#This Row],[SQL_UpdateSet_SQLite]]),"__UpdateWhere__",Repository_SQLite[[#This Row],[SQL_Where_SQLite]])</calculatedColumnFormula>
    </tableColumn>
    <tableColumn id="18" xr3:uid="{E3B93A3C-EEB9-435F-BDFA-4A89BEFA53F7}" name="SQL_DELETE_SQLite" dataDxfId="26">
      <calculatedColumnFormula array="1">SUBSTITUTE(SUBSTITUTE(Templates[SQL_DELETE],"__Table__",Repository_SQLite[[#This Row],[DBテーブル_物理名]]),"__DeleteWhere__",Repository_SQLite[[#This Row],[SQL_Where_SQLite]])</calculatedColumnFormula>
    </tableColumn>
    <tableColumn id="6" xr3:uid="{316744A8-9819-4D18-AE49-655A4F3CAC9D}" name="RepositorySQLiteコード" dataDxfId="25">
      <calculatedColumnFormula array="1">SUBSTITUTE(SUBSTITUTE(SUBSTITUTE(SUBSTITUTE(SUBSTITUTE(SUBSTITUTE(SUBSTITUTE(SUBSTITUTE(SUBSTITUTE(SUBSTITUTE(Templates[RepositorySQLite],"__SN__",'1_インプット'!$E$3),"__RepositorySQLite__",Repository_SQLite[[#This Row],[Repository_SQLite]]),"__IRepository__",Repository_SQLite[[#This Row],[IRepository]]),"__Entity__",Repository_SQLite[[#This Row],[Entity]]),"__SqlSelect__",Repository_SQLite[[#This Row],[SQL_SELECT]]),"__EntityArgs__",Repository_SQLite[[#This Row],[Repository_Entity_Args]]),"__SqlInsert__",Repository_SQLite[[#This Row],[SQL_INSERT_SQLite]]),"__SqlUpdate__",Repository_SQLite[[#This Row],[SQL_UPDATE_SQLite]]),"__SQLiteParams__",Repository_SQLite[[#This Row],[SQLiteParameter_Args]]),"__SqlDelete__",Repository_SQLite[[#This Row],[SQL_DELETE_SQLite]])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7F73CE3-5C2D-43D0-8D00-57583E6B4AE4}" name="Factories" displayName="Factories" ref="C3:D4" totalsRowShown="0" headerRowDxfId="24" dataDxfId="22" headerRowBorderDxfId="23" tableBorderDxfId="21" totalsRowBorderDxfId="20">
  <autoFilter ref="C3:D4" xr:uid="{A7F73CE3-5C2D-43D0-8D00-57583E6B4AE4}"/>
  <tableColumns count="2">
    <tableColumn id="2" xr3:uid="{77C64009-4095-46FE-BE39-4809063860FD}" name="CreateRepositories" dataDxfId="19">
      <calculatedColumnFormula array="1">_xlfn.TEXTJOIN(CHAR(10),TRUE,_xlfn._xlws.FILTER(Repository_SQLite[FactoryCreateRepository],(Repository_SQLite[Entity]&lt;&gt;"")))</calculatedColumnFormula>
    </tableColumn>
    <tableColumn id="1" xr3:uid="{08BEB64E-0183-4F1D-ABCC-34BBF488FEED}" name="Factories" dataDxfId="18">
      <calculatedColumnFormula array="1">SUBSTITUTE(SUBSTITUTE(Templates[Factories_SQLite_Oracle],"__SN__",'1_インプット'!$E$3),"__CreateRepository__",Factories[[#This Row],[CreateRepositories]])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23818F8-C2E8-4010-96FD-0668C3C6F522}" name="ViewModelEntity" displayName="ViewModelEntity" ref="C3:J23" totalsRowShown="0" headerRowDxfId="17" dataDxfId="15" headerRowBorderDxfId="16" tableBorderDxfId="14" totalsRowBorderDxfId="13">
  <autoFilter ref="C3:J23" xr:uid="{C23818F8-C2E8-4010-96FD-0668C3C6F522}"/>
  <tableColumns count="8">
    <tableColumn id="1" xr3:uid="{B7993ACB-F837-4E19-BCF7-650888BAB5EE}" name="ENo" dataDxfId="12">
      <calculatedColumnFormula>ROW(Entity[[#This Row],[ENo]])-3</calculatedColumnFormula>
    </tableColumn>
    <tableColumn id="3" xr3:uid="{1A710D9E-961E-4BF2-A448-29A1ED27383E}" name="ViewModel" dataDxfId="11">
      <calculatedColumnFormula>_xlfn.XLOOKUP(ViewModelEntity[[#This Row],[ENo]],InputEntities[ENo],InputEntities[ViewModel],"",0,1)</calculatedColumnFormula>
    </tableColumn>
    <tableColumn id="2" xr3:uid="{D09998B8-B07F-4175-878B-AA2BDE1FBA83}" name="Entity" dataDxfId="10">
      <calculatedColumnFormula>_xlfn.XLOOKUP(ViewModelEntity[[#This Row],[ENo]],InputEntities[ENo],InputEntities[Entity],"",0,1)</calculatedColumnFormula>
    </tableColumn>
    <tableColumn id="4" xr3:uid="{9F892A6A-5C1A-4DAA-8AA9-EB02065C5688}" name="ViewModelEntity" dataDxfId="9">
      <calculatedColumnFormula>ViewModelEntity[[#This Row],[ViewModel]]&amp;SUBSTITUTE(ViewModelEntity[[#This Row],[Entity]],"Entity","")</calculatedColumnFormula>
    </tableColumn>
    <tableColumn id="5" xr3:uid="{C99A383E-E90F-4ECF-9AA0-B933DEF5FB82}" name="ViewModelEntity_Property_get" dataDxfId="8">
      <calculatedColumnFormula array="1">_xlfn.TEXTJOIN(CHAR(10),TRUE,_xlfn._xlws.FILTER(ValueObject[ViewModelEntity_Property_get],ValueObject[Entity]=ViewModelEntity[[#This Row],[Entity]]))</calculatedColumnFormula>
    </tableColumn>
    <tableColumn id="6" xr3:uid="{A6881104-4003-4021-BF1F-95A31D656A89}" name="ViewModelEntity_Property_getset" dataDxfId="7">
      <calculatedColumnFormula array="1">_xlfn.TEXTJOIN(CHAR(10),TRUE,_xlfn._xlws.FILTER(ValueObject[ViewModelEntity_Property_getset],ValueObject[Entity]=ViewModelEntity[[#This Row],[Entity]]))</calculatedColumnFormula>
    </tableColumn>
    <tableColumn id="7" xr3:uid="{C10DB94C-239E-4E9D-926D-6B0CB308A0C5}" name="ViewModelEntity_get" dataDxfId="6">
      <calculatedColumnFormula array="1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Row],[ViewModelEntity_Property_get]])</calculatedColumnFormula>
    </tableColumn>
    <tableColumn id="8" xr3:uid="{9294BCCA-47CB-4E53-B4D6-10C09C7C8D3F}" name="ViewModelEntity_getset" dataDxfId="5">
      <calculatedColumnFormula array="1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Row],[ViewModelEntity_Property_getset]])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09FF8-9996-4C02-A995-B64307C3D344}">
  <dimension ref="A1:V26"/>
  <sheetViews>
    <sheetView topLeftCell="H1" zoomScale="70" zoomScaleNormal="70" workbookViewId="0">
      <selection activeCell="R25" sqref="R25"/>
    </sheetView>
  </sheetViews>
  <sheetFormatPr defaultRowHeight="15.45" x14ac:dyDescent="0.4"/>
  <cols>
    <col min="1" max="2" width="2.5625" customWidth="1"/>
    <col min="3" max="3" width="6.25" customWidth="1"/>
    <col min="4" max="4" width="22.9375" customWidth="1"/>
    <col min="5" max="6" width="33.6875" customWidth="1"/>
    <col min="7" max="7" width="31.0625" bestFit="1" customWidth="1"/>
    <col min="8" max="9" width="2.5625" customWidth="1"/>
    <col min="10" max="10" width="7.3125" customWidth="1"/>
    <col min="11" max="11" width="9.4375" customWidth="1"/>
    <col min="12" max="12" width="31.0625" bestFit="1" customWidth="1"/>
    <col min="13" max="13" width="16.0625" bestFit="1" customWidth="1"/>
    <col min="14" max="14" width="25.375" bestFit="1" customWidth="1"/>
    <col min="15" max="15" width="8.4375" customWidth="1"/>
    <col min="17" max="17" width="12.0625" customWidth="1"/>
    <col min="18" max="18" width="22.6875" bestFit="1" customWidth="1"/>
    <col min="19" max="19" width="17.75" bestFit="1" customWidth="1"/>
    <col min="20" max="21" width="22.6875" bestFit="1" customWidth="1"/>
  </cols>
  <sheetData>
    <row r="1" spans="1:22" ht="19.3" x14ac:dyDescent="0.4">
      <c r="A1" s="1" t="s">
        <v>0</v>
      </c>
    </row>
    <row r="3" spans="1:22" x14ac:dyDescent="0.4">
      <c r="D3" s="2" t="s">
        <v>1</v>
      </c>
      <c r="E3" s="3" t="s">
        <v>3</v>
      </c>
    </row>
    <row r="5" spans="1:22" x14ac:dyDescent="0.4">
      <c r="D5" s="2" t="s">
        <v>2</v>
      </c>
      <c r="E5" s="4">
        <v>4</v>
      </c>
    </row>
    <row r="9" spans="1:22" x14ac:dyDescent="0.4">
      <c r="C9" t="s">
        <v>4</v>
      </c>
      <c r="J9" t="s">
        <v>14</v>
      </c>
    </row>
    <row r="10" spans="1:22" ht="29.15" customHeight="1" x14ac:dyDescent="0.4">
      <c r="C10" s="10" t="s">
        <v>65</v>
      </c>
      <c r="D10" s="11" t="s">
        <v>51</v>
      </c>
      <c r="E10" s="11" t="s">
        <v>52</v>
      </c>
      <c r="F10" s="12" t="s">
        <v>118</v>
      </c>
      <c r="G10" s="12" t="s">
        <v>5</v>
      </c>
      <c r="J10" s="10" t="s">
        <v>64</v>
      </c>
      <c r="K10" s="15" t="s">
        <v>15</v>
      </c>
      <c r="L10" s="14" t="s">
        <v>16</v>
      </c>
      <c r="M10" s="14" t="s">
        <v>53</v>
      </c>
      <c r="N10" s="15" t="s">
        <v>54</v>
      </c>
      <c r="O10" s="12" t="s">
        <v>17</v>
      </c>
      <c r="P10" s="11" t="s">
        <v>18</v>
      </c>
      <c r="Q10" s="11" t="s">
        <v>19</v>
      </c>
      <c r="R10" s="11" t="s">
        <v>55</v>
      </c>
      <c r="S10" s="11" t="s">
        <v>56</v>
      </c>
      <c r="T10" s="11" t="s">
        <v>63</v>
      </c>
      <c r="U10" s="11" t="s">
        <v>50</v>
      </c>
      <c r="V10" s="11" t="s">
        <v>20</v>
      </c>
    </row>
    <row r="11" spans="1:22" x14ac:dyDescent="0.4">
      <c r="C11" s="13">
        <f>ROW(InputEntities[[#This Row],[ENo]])-10</f>
        <v>1</v>
      </c>
      <c r="D11" s="8" t="s">
        <v>6</v>
      </c>
      <c r="E11" s="8" t="s">
        <v>7</v>
      </c>
      <c r="F11" s="28" t="s">
        <v>119</v>
      </c>
      <c r="G11" s="6" t="str">
        <f>IF(E11&lt;&gt;"",MID(SUBSTITUTE(PROPER(E11),"_",""),$E$5,99)&amp;"Entity","")</f>
        <v>PageMstEntity</v>
      </c>
      <c r="J11" s="5">
        <f>ROW(InputValueObjects[[#This Row],[VONo]])-10</f>
        <v>1</v>
      </c>
      <c r="K11" s="8">
        <v>1</v>
      </c>
      <c r="L11" s="5" t="str">
        <f>_xlfn.XLOOKUP(InputValueObjects[[#This Row],[EntityNo]],InputEntities[ENo],InputEntities[Entity])</f>
        <v>PageMstEntity</v>
      </c>
      <c r="M11" s="8" t="s">
        <v>21</v>
      </c>
      <c r="N11" s="8" t="s">
        <v>22</v>
      </c>
      <c r="O11" s="8">
        <v>1</v>
      </c>
      <c r="P11" s="8">
        <v>1</v>
      </c>
      <c r="Q11" s="8" t="s">
        <v>39</v>
      </c>
      <c r="R11" s="5" t="str">
        <f>SUBSTITUTE(PROPER(InputValueObjects[[#This Row],[DBカラム_物理名]]),"_","")</f>
        <v>PageId</v>
      </c>
      <c r="S11" s="8"/>
      <c r="T11" s="5" t="str">
        <f>InputValueObjects[[#This Row],[ValueObject_ベース]]</f>
        <v>PageId</v>
      </c>
      <c r="U11" s="5" t="str">
        <f>IF(InputValueObjects[[#This Row],[ValueObject_修正]]="",SUBSTITUTE(PROPER(InputValueObjects[[#This Row],[DBカラム_物理名]]),"_",""),InputValueObjects[[#This Row],[ValueObject_修正]])</f>
        <v>PageId</v>
      </c>
      <c r="V11" s="5" t="str">
        <f>InputValueObjects[[#This Row],[型_ベース]]&amp;IF(InputValueObjects[[#This Row],[NotNull]]=1,"","?")</f>
        <v>int</v>
      </c>
    </row>
    <row r="12" spans="1:22" x14ac:dyDescent="0.4">
      <c r="C12" s="13">
        <f>ROW(InputEntities[[#This Row],[ENo]])-10</f>
        <v>2</v>
      </c>
      <c r="D12" s="8" t="s">
        <v>8</v>
      </c>
      <c r="E12" s="8" t="s">
        <v>9</v>
      </c>
      <c r="F12" s="28" t="s">
        <v>120</v>
      </c>
      <c r="G12" s="6" t="str">
        <f t="shared" ref="G12:G14" si="0">IF(E12&lt;&gt;"",MID(SUBSTITUTE(PROPER(E12),"_",""),$E$5,99)&amp;"Entity","")</f>
        <v>SlidePatternMstEntity</v>
      </c>
      <c r="J12" s="5">
        <f>ROW(InputValueObjects[[#This Row],[VONo]])-10</f>
        <v>2</v>
      </c>
      <c r="K12" s="8">
        <v>1</v>
      </c>
      <c r="L12" s="5" t="str">
        <f>_xlfn.XLOOKUP(InputValueObjects[[#This Row],[EntityNo]],InputEntities[ENo],InputEntities[Entity])</f>
        <v>PageMstEntity</v>
      </c>
      <c r="M12" s="8" t="s">
        <v>23</v>
      </c>
      <c r="N12" s="8" t="s">
        <v>24</v>
      </c>
      <c r="O12" s="8"/>
      <c r="P12" s="8">
        <v>1</v>
      </c>
      <c r="Q12" s="8" t="s">
        <v>41</v>
      </c>
      <c r="R12" s="5" t="str">
        <f>SUBSTITUTE(PROPER(InputValueObjects[[#This Row],[DBカラム_物理名]]),"_","")</f>
        <v>PageName</v>
      </c>
      <c r="S12" s="8"/>
      <c r="T12" s="5" t="str">
        <f>InputValueObjects[[#This Row],[ValueObject_ベース]]</f>
        <v>PageName</v>
      </c>
      <c r="U12" s="5" t="str">
        <f>IF(InputValueObjects[[#This Row],[ValueObject_修正]]="",SUBSTITUTE(PROPER(InputValueObjects[[#This Row],[DBカラム_物理名]]),"_",""),InputValueObjects[[#This Row],[ValueObject_修正]])</f>
        <v>PageName</v>
      </c>
      <c r="V12" s="5" t="str">
        <f>InputValueObjects[[#This Row],[型_ベース]]&amp;IF(InputValueObjects[[#This Row],[NotNull]]=1,"","?")</f>
        <v>string</v>
      </c>
    </row>
    <row r="13" spans="1:22" x14ac:dyDescent="0.4">
      <c r="C13" s="13">
        <f>ROW(InputEntities[[#This Row],[ENo]])-10</f>
        <v>3</v>
      </c>
      <c r="D13" s="8" t="s">
        <v>10</v>
      </c>
      <c r="E13" s="8" t="s">
        <v>11</v>
      </c>
      <c r="F13" s="28" t="s">
        <v>120</v>
      </c>
      <c r="G13" s="6" t="str">
        <f t="shared" si="0"/>
        <v>SlidePatternPageMstEntity</v>
      </c>
      <c r="J13" s="5">
        <f>ROW(InputValueObjects[[#This Row],[VONo]])-10</f>
        <v>3</v>
      </c>
      <c r="K13" s="8">
        <v>1</v>
      </c>
      <c r="L13" s="5" t="str">
        <f>_xlfn.XLOOKUP(InputValueObjects[[#This Row],[EntityNo]],InputEntities[ENo],InputEntities[Entity])</f>
        <v>PageMstEntity</v>
      </c>
      <c r="M13" s="8" t="s">
        <v>25</v>
      </c>
      <c r="N13" s="8" t="s">
        <v>26</v>
      </c>
      <c r="O13" s="8"/>
      <c r="P13" s="8"/>
      <c r="Q13" s="8" t="s">
        <v>41</v>
      </c>
      <c r="R13" s="5" t="str">
        <f>SUBSTITUTE(PROPER(InputValueObjects[[#This Row],[DBカラム_物理名]]),"_","")</f>
        <v>MovieLink</v>
      </c>
      <c r="S13" s="8"/>
      <c r="T13" s="5" t="str">
        <f>InputValueObjects[[#This Row],[ValueObject_ベース]]</f>
        <v>MovieLink</v>
      </c>
      <c r="U13" s="5" t="str">
        <f>IF(InputValueObjects[[#This Row],[ValueObject_修正]]="",SUBSTITUTE(PROPER(InputValueObjects[[#This Row],[DBカラム_物理名]]),"_",""),InputValueObjects[[#This Row],[ValueObject_修正]])</f>
        <v>MovieLink</v>
      </c>
      <c r="V13" s="5" t="str">
        <f>InputValueObjects[[#This Row],[型_ベース]]&amp;IF(InputValueObjects[[#This Row],[NotNull]]=1,"","?")</f>
        <v>string?</v>
      </c>
    </row>
    <row r="14" spans="1:22" x14ac:dyDescent="0.4">
      <c r="C14" s="13">
        <f>ROW(InputEntities[[#This Row],[ENo]])-10</f>
        <v>4</v>
      </c>
      <c r="D14" s="9" t="s">
        <v>12</v>
      </c>
      <c r="E14" s="9" t="s">
        <v>13</v>
      </c>
      <c r="F14" s="28" t="s">
        <v>130</v>
      </c>
      <c r="G14" s="7" t="str">
        <f t="shared" si="0"/>
        <v>SlidePatternNameSelectionMstEntity</v>
      </c>
      <c r="J14" s="5">
        <f>ROW(InputValueObjects[[#This Row],[VONo]])-10</f>
        <v>4</v>
      </c>
      <c r="K14" s="8">
        <v>1</v>
      </c>
      <c r="L14" s="5" t="str">
        <f>_xlfn.XLOOKUP(InputValueObjects[[#This Row],[EntityNo]],InputEntities[ENo],InputEntities[Entity])</f>
        <v>PageMstEntity</v>
      </c>
      <c r="M14" s="8" t="s">
        <v>27</v>
      </c>
      <c r="N14" s="8" t="s">
        <v>28</v>
      </c>
      <c r="O14" s="8"/>
      <c r="P14" s="8"/>
      <c r="Q14" s="8" t="s">
        <v>41</v>
      </c>
      <c r="R14" s="5" t="str">
        <f>SUBSTITUTE(PROPER(InputValueObjects[[#This Row],[DBカラム_物理名]]),"_","")</f>
        <v>ImageLink</v>
      </c>
      <c r="S14" s="8"/>
      <c r="T14" s="5" t="str">
        <f>InputValueObjects[[#This Row],[ValueObject_ベース]]</f>
        <v>ImageLink</v>
      </c>
      <c r="U14" s="5" t="str">
        <f>IF(InputValueObjects[[#This Row],[ValueObject_修正]]="",SUBSTITUTE(PROPER(InputValueObjects[[#This Row],[DBカラム_物理名]]),"_",""),InputValueObjects[[#This Row],[ValueObject_修正]])</f>
        <v>ImageLink</v>
      </c>
      <c r="V14" s="5" t="str">
        <f>InputValueObjects[[#This Row],[型_ベース]]&amp;IF(InputValueObjects[[#This Row],[NotNull]]=1,"","?")</f>
        <v>string?</v>
      </c>
    </row>
    <row r="15" spans="1:22" x14ac:dyDescent="0.4">
      <c r="J15" s="5">
        <f>ROW(InputValueObjects[[#This Row],[VONo]])-10</f>
        <v>5</v>
      </c>
      <c r="K15" s="8">
        <v>1</v>
      </c>
      <c r="L15" s="5" t="str">
        <f>_xlfn.XLOOKUP(InputValueObjects[[#This Row],[EntityNo]],InputEntities[ENo],InputEntities[Entity])</f>
        <v>PageMstEntity</v>
      </c>
      <c r="M15" s="8" t="s">
        <v>29</v>
      </c>
      <c r="N15" s="8" t="s">
        <v>30</v>
      </c>
      <c r="O15" s="8"/>
      <c r="P15" s="8"/>
      <c r="Q15" s="8" t="s">
        <v>39</v>
      </c>
      <c r="R15" s="5" t="str">
        <f>SUBSTITUTE(PROPER(InputValueObjects[[#This Row],[DBカラム_物理名]]),"_","")</f>
        <v>ImagePageNo</v>
      </c>
      <c r="S15" s="8"/>
      <c r="T15" s="5" t="str">
        <f>InputValueObjects[[#This Row],[ValueObject_ベース]]</f>
        <v>ImagePageNo</v>
      </c>
      <c r="U15" s="5" t="str">
        <f>IF(InputValueObjects[[#This Row],[ValueObject_修正]]="",SUBSTITUTE(PROPER(InputValueObjects[[#This Row],[DBカラム_物理名]]),"_",""),InputValueObjects[[#This Row],[ValueObject_修正]])</f>
        <v>ImagePageNo</v>
      </c>
      <c r="V15" s="5" t="str">
        <f>InputValueObjects[[#This Row],[型_ベース]]&amp;IF(InputValueObjects[[#This Row],[NotNull]]=1,"","?")</f>
        <v>int?</v>
      </c>
    </row>
    <row r="16" spans="1:22" x14ac:dyDescent="0.4">
      <c r="J16" s="5">
        <f>ROW(InputValueObjects[[#This Row],[VONo]])-10</f>
        <v>6</v>
      </c>
      <c r="K16" s="8">
        <v>1</v>
      </c>
      <c r="L16" s="5" t="str">
        <f>_xlfn.XLOOKUP(InputValueObjects[[#This Row],[EntityNo]],InputEntities[ENo],InputEntities[Entity])</f>
        <v>PageMstEntity</v>
      </c>
      <c r="M16" s="8" t="s">
        <v>31</v>
      </c>
      <c r="N16" s="8" t="s">
        <v>32</v>
      </c>
      <c r="O16" s="8"/>
      <c r="P16" s="8">
        <v>1</v>
      </c>
      <c r="Q16" s="8" t="s">
        <v>40</v>
      </c>
      <c r="R16" s="5" t="str">
        <f>SUBSTITUTE(PROPER(InputValueObjects[[#This Row],[DBカラム_物理名]]),"_","")</f>
        <v>SlideWaitingTime</v>
      </c>
      <c r="S16" s="8"/>
      <c r="T16" s="5" t="str">
        <f>InputValueObjects[[#This Row],[ValueObject_ベース]]</f>
        <v>SlideWaitingTime</v>
      </c>
      <c r="U16" s="5" t="str">
        <f>IF(InputValueObjects[[#This Row],[ValueObject_修正]]="",SUBSTITUTE(PROPER(InputValueObjects[[#This Row],[DBカラム_物理名]]),"_",""),InputValueObjects[[#This Row],[ValueObject_修正]])</f>
        <v>SlideWaitingTime</v>
      </c>
      <c r="V16" s="5" t="str">
        <f>InputValueObjects[[#This Row],[型_ベース]]&amp;IF(InputValueObjects[[#This Row],[NotNull]]=1,"","?")</f>
        <v>float</v>
      </c>
    </row>
    <row r="17" spans="10:22" x14ac:dyDescent="0.4">
      <c r="J17" s="5">
        <f>ROW(InputValueObjects[[#This Row],[VONo]])-10</f>
        <v>7</v>
      </c>
      <c r="K17" s="8">
        <v>1</v>
      </c>
      <c r="L17" s="5" t="str">
        <f>_xlfn.XLOOKUP(InputValueObjects[[#This Row],[EntityNo]],InputEntities[ENo],InputEntities[Entity])</f>
        <v>PageMstEntity</v>
      </c>
      <c r="M17" s="8" t="s">
        <v>33</v>
      </c>
      <c r="N17" s="8" t="s">
        <v>34</v>
      </c>
      <c r="O17" s="8"/>
      <c r="P17" s="8"/>
      <c r="Q17" s="8" t="s">
        <v>41</v>
      </c>
      <c r="R17" s="5" t="str">
        <f>SUBSTITUTE(PROPER(InputValueObjects[[#This Row],[DBカラム_物理名]]),"_","")</f>
        <v>Note1</v>
      </c>
      <c r="S17" s="8" t="s">
        <v>57</v>
      </c>
      <c r="T17" s="5" t="str">
        <f>InputValueObjects[[#This Row],[ValueObject_ベース]]</f>
        <v>Note1</v>
      </c>
      <c r="U17" s="5" t="str">
        <f>IF(InputValueObjects[[#This Row],[ValueObject_修正]]="",SUBSTITUTE(PROPER(InputValueObjects[[#This Row],[DBカラム_物理名]]),"_",""),InputValueObjects[[#This Row],[ValueObject_修正]])</f>
        <v>Note</v>
      </c>
      <c r="V17" s="5" t="str">
        <f>InputValueObjects[[#This Row],[型_ベース]]&amp;IF(InputValueObjects[[#This Row],[NotNull]]=1,"","?")</f>
        <v>string?</v>
      </c>
    </row>
    <row r="18" spans="10:22" x14ac:dyDescent="0.4">
      <c r="J18" s="5">
        <f>ROW(InputValueObjects[[#This Row],[VONo]])-10</f>
        <v>8</v>
      </c>
      <c r="K18" s="8">
        <v>1</v>
      </c>
      <c r="L18" s="5" t="str">
        <f>_xlfn.XLOOKUP(InputValueObjects[[#This Row],[EntityNo]],InputEntities[ENo],InputEntities[Entity])</f>
        <v>PageMstEntity</v>
      </c>
      <c r="M18" s="8" t="s">
        <v>35</v>
      </c>
      <c r="N18" s="8" t="s">
        <v>36</v>
      </c>
      <c r="O18" s="8"/>
      <c r="P18" s="8"/>
      <c r="Q18" s="8" t="s">
        <v>41</v>
      </c>
      <c r="R18" s="5" t="str">
        <f>SUBSTITUTE(PROPER(InputValueObjects[[#This Row],[DBカラム_物理名]]),"_","")</f>
        <v>Note2</v>
      </c>
      <c r="S18" s="8" t="s">
        <v>57</v>
      </c>
      <c r="T18" s="5" t="str">
        <f>InputValueObjects[[#This Row],[ValueObject_ベース]]</f>
        <v>Note2</v>
      </c>
      <c r="U18" s="5" t="str">
        <f>IF(InputValueObjects[[#This Row],[ValueObject_修正]]="",SUBSTITUTE(PROPER(InputValueObjects[[#This Row],[DBカラム_物理名]]),"_",""),InputValueObjects[[#This Row],[ValueObject_修正]])</f>
        <v>Note</v>
      </c>
      <c r="V18" s="5" t="str">
        <f>InputValueObjects[[#This Row],[型_ベース]]&amp;IF(InputValueObjects[[#This Row],[NotNull]]=1,"","?")</f>
        <v>string?</v>
      </c>
    </row>
    <row r="19" spans="10:22" x14ac:dyDescent="0.4">
      <c r="J19" s="5">
        <f>ROW(InputValueObjects[[#This Row],[VONo]])-10</f>
        <v>9</v>
      </c>
      <c r="K19" s="8">
        <v>1</v>
      </c>
      <c r="L19" s="5" t="str">
        <f>_xlfn.XLOOKUP(InputValueObjects[[#This Row],[EntityNo]],InputEntities[ENo],InputEntities[Entity])</f>
        <v>PageMstEntity</v>
      </c>
      <c r="M19" s="8" t="s">
        <v>37</v>
      </c>
      <c r="N19" s="8" t="s">
        <v>38</v>
      </c>
      <c r="O19" s="8"/>
      <c r="P19" s="8"/>
      <c r="Q19" s="8" t="s">
        <v>41</v>
      </c>
      <c r="R19" s="5" t="str">
        <f>SUBSTITUTE(PROPER(InputValueObjects[[#This Row],[DBカラム_物理名]]),"_","")</f>
        <v>Note3</v>
      </c>
      <c r="S19" s="8" t="s">
        <v>57</v>
      </c>
      <c r="T19" s="5" t="str">
        <f>InputValueObjects[[#This Row],[ValueObject_ベース]]</f>
        <v>Note3</v>
      </c>
      <c r="U19" s="5" t="str">
        <f>IF(InputValueObjects[[#This Row],[ValueObject_修正]]="",SUBSTITUTE(PROPER(InputValueObjects[[#This Row],[DBカラム_物理名]]),"_",""),InputValueObjects[[#This Row],[ValueObject_修正]])</f>
        <v>Note</v>
      </c>
      <c r="V19" s="5" t="str">
        <f>InputValueObjects[[#This Row],[型_ベース]]&amp;IF(InputValueObjects[[#This Row],[NotNull]]=1,"","?")</f>
        <v>string?</v>
      </c>
    </row>
    <row r="20" spans="10:22" x14ac:dyDescent="0.4">
      <c r="J20" s="5">
        <f>ROW(InputValueObjects[[#This Row],[VONo]])-10</f>
        <v>10</v>
      </c>
      <c r="K20" s="8">
        <v>2</v>
      </c>
      <c r="L20" s="5" t="str">
        <f>_xlfn.XLOOKUP(InputValueObjects[[#This Row],[EntityNo]],InputEntities[ENo],InputEntities[Entity])</f>
        <v>SlidePatternMstEntity</v>
      </c>
      <c r="M20" s="8" t="s">
        <v>42</v>
      </c>
      <c r="N20" s="8" t="s">
        <v>43</v>
      </c>
      <c r="O20" s="8">
        <v>1</v>
      </c>
      <c r="P20" s="8">
        <v>1</v>
      </c>
      <c r="Q20" s="8" t="s">
        <v>39</v>
      </c>
      <c r="R20" s="5" t="str">
        <f>SUBSTITUTE(PROPER(InputValueObjects[[#This Row],[DBカラム_物理名]]),"_","")</f>
        <v>SlidePatternId</v>
      </c>
      <c r="S20" s="8"/>
      <c r="T20" s="5" t="str">
        <f>InputValueObjects[[#This Row],[ValueObject_ベース]]</f>
        <v>SlidePatternId</v>
      </c>
      <c r="U20" s="5" t="str">
        <f>IF(InputValueObjects[[#This Row],[ValueObject_修正]]="",SUBSTITUTE(PROPER(InputValueObjects[[#This Row],[DBカラム_物理名]]),"_",""),InputValueObjects[[#This Row],[ValueObject_修正]])</f>
        <v>SlidePatternId</v>
      </c>
      <c r="V20" s="5" t="str">
        <f>InputValueObjects[[#This Row],[型_ベース]]&amp;IF(InputValueObjects[[#This Row],[NotNull]]=1,"","?")</f>
        <v>int</v>
      </c>
    </row>
    <row r="21" spans="10:22" x14ac:dyDescent="0.4">
      <c r="J21" s="16">
        <f>ROW(InputValueObjects[[#This Row],[VONo]])-10</f>
        <v>11</v>
      </c>
      <c r="K21" s="9">
        <v>2</v>
      </c>
      <c r="L21" s="16" t="str">
        <f>_xlfn.XLOOKUP(InputValueObjects[[#This Row],[EntityNo]],InputEntities[ENo],InputEntities[Entity])</f>
        <v>SlidePatternMstEntity</v>
      </c>
      <c r="M21" s="9" t="s">
        <v>44</v>
      </c>
      <c r="N21" s="9" t="s">
        <v>45</v>
      </c>
      <c r="O21" s="9"/>
      <c r="P21" s="9">
        <v>1</v>
      </c>
      <c r="Q21" s="9" t="s">
        <v>41</v>
      </c>
      <c r="R21" s="16" t="str">
        <f>SUBSTITUTE(PROPER(InputValueObjects[[#This Row],[DBカラム_物理名]]),"_","")</f>
        <v>SlidePatternName</v>
      </c>
      <c r="S21" s="9"/>
      <c r="T21" s="16" t="str">
        <f>InputValueObjects[[#This Row],[ValueObject_ベース]]</f>
        <v>SlidePatternName</v>
      </c>
      <c r="U21" s="5" t="str">
        <f>IF(InputValueObjects[[#This Row],[ValueObject_修正]]="",SUBSTITUTE(PROPER(InputValueObjects[[#This Row],[DBカラム_物理名]]),"_",""),InputValueObjects[[#This Row],[ValueObject_修正]])</f>
        <v>SlidePatternName</v>
      </c>
      <c r="V21" s="5" t="str">
        <f>InputValueObjects[[#This Row],[型_ベース]]&amp;IF(InputValueObjects[[#This Row],[NotNull]]=1,"","?")</f>
        <v>string</v>
      </c>
    </row>
    <row r="22" spans="10:22" x14ac:dyDescent="0.4">
      <c r="J22" s="5">
        <f>ROW(InputValueObjects[[#This Row],[VONo]])-10</f>
        <v>12</v>
      </c>
      <c r="K22" s="8">
        <v>3</v>
      </c>
      <c r="L22" s="5" t="str">
        <f>_xlfn.XLOOKUP(InputValueObjects[[#This Row],[EntityNo]],InputEntities[ENo],InputEntities[Entity])</f>
        <v>SlidePatternPageMstEntity</v>
      </c>
      <c r="M22" s="8" t="s">
        <v>42</v>
      </c>
      <c r="N22" s="8" t="s">
        <v>43</v>
      </c>
      <c r="O22" s="8">
        <v>1</v>
      </c>
      <c r="P22" s="8">
        <v>1</v>
      </c>
      <c r="Q22" s="8" t="s">
        <v>39</v>
      </c>
      <c r="R22" s="5" t="str">
        <f>SUBSTITUTE(PROPER(InputValueObjects[[#This Row],[DBカラム_物理名]]),"_","")</f>
        <v>SlidePatternId</v>
      </c>
      <c r="S22" s="8"/>
      <c r="T22" s="5" t="str">
        <f>InputValueObjects[[#This Row],[ValueObject_ベース]]</f>
        <v>SlidePatternId</v>
      </c>
      <c r="U22" s="5" t="str">
        <f>IF(InputValueObjects[[#This Row],[ValueObject_修正]]="",SUBSTITUTE(PROPER(InputValueObjects[[#This Row],[DBカラム_物理名]]),"_",""),InputValueObjects[[#This Row],[ValueObject_修正]])</f>
        <v>SlidePatternId</v>
      </c>
      <c r="V22" s="5" t="str">
        <f>InputValueObjects[[#This Row],[型_ベース]]&amp;IF(InputValueObjects[[#This Row],[NotNull]]=1,"","?")</f>
        <v>int</v>
      </c>
    </row>
    <row r="23" spans="10:22" x14ac:dyDescent="0.4">
      <c r="J23" s="5">
        <f>ROW(InputValueObjects[[#This Row],[VONo]])-10</f>
        <v>13</v>
      </c>
      <c r="K23" s="8">
        <v>3</v>
      </c>
      <c r="L23" s="5" t="str">
        <f>_xlfn.XLOOKUP(InputValueObjects[[#This Row],[EntityNo]],InputEntities[ENo],InputEntities[Entity])</f>
        <v>SlidePatternPageMstEntity</v>
      </c>
      <c r="M23" s="8" t="s">
        <v>46</v>
      </c>
      <c r="N23" s="8" t="s">
        <v>47</v>
      </c>
      <c r="O23" s="8">
        <v>1</v>
      </c>
      <c r="P23" s="8">
        <v>1</v>
      </c>
      <c r="Q23" s="8" t="s">
        <v>39</v>
      </c>
      <c r="R23" s="5" t="str">
        <f>SUBSTITUTE(PROPER(InputValueObjects[[#This Row],[DBカラム_物理名]]),"_","")</f>
        <v>SlideNo</v>
      </c>
      <c r="S23" s="8"/>
      <c r="T23" s="5" t="str">
        <f>InputValueObjects[[#This Row],[ValueObject_ベース]]</f>
        <v>SlideNo</v>
      </c>
      <c r="U23" s="5" t="str">
        <f>IF(InputValueObjects[[#This Row],[ValueObject_修正]]="",SUBSTITUTE(PROPER(InputValueObjects[[#This Row],[DBカラム_物理名]]),"_",""),InputValueObjects[[#This Row],[ValueObject_修正]])</f>
        <v>SlideNo</v>
      </c>
      <c r="V23" s="5" t="str">
        <f>InputValueObjects[[#This Row],[型_ベース]]&amp;IF(InputValueObjects[[#This Row],[NotNull]]=1,"","?")</f>
        <v>int</v>
      </c>
    </row>
    <row r="24" spans="10:22" x14ac:dyDescent="0.4">
      <c r="J24" s="16">
        <f>ROW(InputValueObjects[[#This Row],[VONo]])-10</f>
        <v>14</v>
      </c>
      <c r="K24" s="9">
        <v>3</v>
      </c>
      <c r="L24" s="16" t="str">
        <f>_xlfn.XLOOKUP(InputValueObjects[[#This Row],[EntityNo]],InputEntities[ENo],InputEntities[Entity])</f>
        <v>SlidePatternPageMstEntity</v>
      </c>
      <c r="M24" s="9" t="s">
        <v>21</v>
      </c>
      <c r="N24" s="9" t="s">
        <v>22</v>
      </c>
      <c r="O24" s="9"/>
      <c r="P24" s="9">
        <v>1</v>
      </c>
      <c r="Q24" s="8" t="s">
        <v>39</v>
      </c>
      <c r="R24" s="5" t="str">
        <f>SUBSTITUTE(PROPER(InputValueObjects[[#This Row],[DBカラム_物理名]]),"_","")</f>
        <v>PageId</v>
      </c>
      <c r="S24" s="8"/>
      <c r="T24" s="5" t="str">
        <f>InputValueObjects[[#This Row],[ValueObject_ベース]]</f>
        <v>PageId</v>
      </c>
      <c r="U24" s="5" t="str">
        <f>IF(InputValueObjects[[#This Row],[ValueObject_修正]]="",SUBSTITUTE(PROPER(InputValueObjects[[#This Row],[DBカラム_物理名]]),"_",""),InputValueObjects[[#This Row],[ValueObject_修正]])</f>
        <v>PageId</v>
      </c>
      <c r="V24" s="5" t="str">
        <f>InputValueObjects[[#This Row],[型_ベース]]&amp;IF(InputValueObjects[[#This Row],[NotNull]]=1,"","?")</f>
        <v>int</v>
      </c>
    </row>
    <row r="25" spans="10:22" x14ac:dyDescent="0.4">
      <c r="J25" s="36">
        <f>ROW(InputValueObjects[[#This Row],[VONo]])-10</f>
        <v>15</v>
      </c>
      <c r="K25" s="8">
        <v>4</v>
      </c>
      <c r="L25" s="36" t="str">
        <f>_xlfn.XLOOKUP(InputValueObjects[[#This Row],[EntityNo]],InputEntities[ENo],InputEntities[Entity])</f>
        <v>SlidePatternNameSelectionMstEntity</v>
      </c>
      <c r="M25" s="8" t="s">
        <v>48</v>
      </c>
      <c r="N25" s="8" t="s">
        <v>134</v>
      </c>
      <c r="O25" s="8">
        <v>1</v>
      </c>
      <c r="P25" s="8">
        <v>1</v>
      </c>
      <c r="Q25" s="8" t="s">
        <v>39</v>
      </c>
      <c r="R25" s="36" t="str">
        <f>SUBSTITUTE(PROPER(InputValueObjects[[#This Row],[DBカラム_物理名]]),"_","")</f>
        <v>SlidePatternExampleId</v>
      </c>
      <c r="S25" s="8"/>
      <c r="T25" s="36" t="str">
        <f>InputValueObjects[[#This Row],[ValueObject_ベース]]</f>
        <v>SlidePatternExampleId</v>
      </c>
      <c r="U25" s="36" t="str">
        <f>IF(InputValueObjects[[#This Row],[ValueObject_修正]]="",SUBSTITUTE(PROPER(InputValueObjects[[#This Row],[DBカラム_物理名]]),"_",""),InputValueObjects[[#This Row],[ValueObject_修正]])</f>
        <v>SlidePatternExampleId</v>
      </c>
      <c r="V25" s="37" t="str">
        <f>InputValueObjects[[#This Row],[型_ベース]]&amp;IF(InputValueObjects[[#This Row],[NotNull]]=1,"","?")</f>
        <v>int</v>
      </c>
    </row>
    <row r="26" spans="10:22" x14ac:dyDescent="0.4">
      <c r="J26" s="16">
        <f>ROW(InputValueObjects[[#This Row],[VONo]])-10</f>
        <v>16</v>
      </c>
      <c r="K26" s="9">
        <v>4</v>
      </c>
      <c r="L26" s="16" t="str">
        <f>_xlfn.XLOOKUP(InputValueObjects[[#This Row],[EntityNo]],InputEntities[ENo],InputEntities[Entity])</f>
        <v>SlidePatternNameSelectionMstEntity</v>
      </c>
      <c r="M26" s="9" t="s">
        <v>48</v>
      </c>
      <c r="N26" s="9" t="s">
        <v>49</v>
      </c>
      <c r="O26" s="9"/>
      <c r="P26" s="9">
        <v>1</v>
      </c>
      <c r="Q26" s="9" t="s">
        <v>41</v>
      </c>
      <c r="R26" s="16" t="str">
        <f>SUBSTITUTE(PROPER(InputValueObjects[[#This Row],[DBカラム_物理名]]),"_","")</f>
        <v>SlidePatternNameExample</v>
      </c>
      <c r="S26" s="9" t="s">
        <v>131</v>
      </c>
      <c r="T26" s="16" t="str">
        <f>InputValueObjects[[#This Row],[ValueObject_ベース]]</f>
        <v>SlidePatternNameExample</v>
      </c>
      <c r="U26" s="5" t="str">
        <f>IF(InputValueObjects[[#This Row],[ValueObject_修正]]="",SUBSTITUTE(PROPER(InputValueObjects[[#This Row],[DBカラム_物理名]]),"_",""),InputValueObjects[[#This Row],[ValueObject_修正]])</f>
        <v>SlidePatternName</v>
      </c>
      <c r="V26" s="5" t="str">
        <f>InputValueObjects[[#This Row],[型_ベース]]&amp;IF(InputValueObjects[[#This Row],[NotNull]]=1,"","?")</f>
        <v>string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ECBF2-B4A1-4D88-9B56-80684125A85D}">
  <dimension ref="A1:P2"/>
  <sheetViews>
    <sheetView zoomScale="70" zoomScaleNormal="70" workbookViewId="0">
      <selection activeCell="A2" sqref="A2"/>
    </sheetView>
  </sheetViews>
  <sheetFormatPr defaultRowHeight="15.45" x14ac:dyDescent="0.4"/>
  <cols>
    <col min="1" max="1" width="47.4375" customWidth="1"/>
    <col min="2" max="2" width="38.9375" customWidth="1"/>
    <col min="3" max="3" width="33.25" customWidth="1"/>
    <col min="4" max="7" width="28.5625" customWidth="1"/>
    <col min="8" max="8" width="36.5" customWidth="1"/>
    <col min="9" max="9" width="41" customWidth="1"/>
    <col min="10" max="10" width="42.5" customWidth="1"/>
    <col min="11" max="11" width="70.875" customWidth="1"/>
    <col min="12" max="12" width="46.4375" customWidth="1"/>
    <col min="13" max="13" width="45.1875" customWidth="1"/>
    <col min="14" max="14" width="45.4375" customWidth="1"/>
    <col min="15" max="15" width="71.5" customWidth="1"/>
    <col min="16" max="16" width="56.0625" customWidth="1"/>
  </cols>
  <sheetData>
    <row r="1" spans="1:16" x14ac:dyDescent="0.4">
      <c r="A1" s="24" t="s">
        <v>50</v>
      </c>
      <c r="B1" s="25" t="s">
        <v>16</v>
      </c>
      <c r="C1" s="25" t="s">
        <v>70</v>
      </c>
      <c r="D1" s="25" t="s">
        <v>71</v>
      </c>
      <c r="E1" s="25" t="s">
        <v>90</v>
      </c>
      <c r="F1" s="25" t="s">
        <v>96</v>
      </c>
      <c r="G1" s="25" t="s">
        <v>102</v>
      </c>
      <c r="H1" s="25" t="s">
        <v>84</v>
      </c>
      <c r="I1" s="25" t="s">
        <v>86</v>
      </c>
      <c r="J1" s="25" t="s">
        <v>101</v>
      </c>
      <c r="K1" s="25" t="s">
        <v>108</v>
      </c>
      <c r="L1" s="25" t="s">
        <v>115</v>
      </c>
      <c r="M1" s="25" t="s">
        <v>110</v>
      </c>
      <c r="N1" s="25" t="s">
        <v>122</v>
      </c>
      <c r="O1" s="25" t="s">
        <v>124</v>
      </c>
      <c r="P1" s="25" t="s">
        <v>117</v>
      </c>
    </row>
    <row r="2" spans="1:16" ht="359.6" customHeight="1" x14ac:dyDescent="0.4">
      <c r="A2" s="23" t="s">
        <v>135</v>
      </c>
      <c r="B2" s="23" t="s">
        <v>58</v>
      </c>
      <c r="C2" s="23" t="s">
        <v>74</v>
      </c>
      <c r="D2" s="23" t="s">
        <v>72</v>
      </c>
      <c r="E2" s="23" t="s">
        <v>95</v>
      </c>
      <c r="F2" s="23" t="s">
        <v>97</v>
      </c>
      <c r="G2" s="23" t="s">
        <v>103</v>
      </c>
      <c r="H2" s="23" t="s">
        <v>87</v>
      </c>
      <c r="I2" s="23" t="s">
        <v>88</v>
      </c>
      <c r="J2" s="23" t="s">
        <v>106</v>
      </c>
      <c r="K2" s="23" t="s">
        <v>132</v>
      </c>
      <c r="L2" s="23" t="s">
        <v>113</v>
      </c>
      <c r="M2" s="23" t="s">
        <v>133</v>
      </c>
      <c r="N2" s="23" t="s">
        <v>123</v>
      </c>
      <c r="O2" s="23" t="s">
        <v>126</v>
      </c>
      <c r="P2" s="23" t="s">
        <v>127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2FBE1-E7E4-4C8A-9515-756D833AE240}">
  <dimension ref="A1:B5"/>
  <sheetViews>
    <sheetView workbookViewId="0">
      <selection activeCell="A8" sqref="A8"/>
    </sheetView>
  </sheetViews>
  <sheetFormatPr defaultRowHeight="15.45" x14ac:dyDescent="0.4"/>
  <cols>
    <col min="2" max="2" width="17.875" bestFit="1" customWidth="1"/>
  </cols>
  <sheetData>
    <row r="1" spans="1:2" x14ac:dyDescent="0.4">
      <c r="A1" t="s">
        <v>20</v>
      </c>
      <c r="B1" t="s">
        <v>76</v>
      </c>
    </row>
    <row r="2" spans="1:2" x14ac:dyDescent="0.4">
      <c r="A2" t="s">
        <v>39</v>
      </c>
      <c r="B2" t="s">
        <v>77</v>
      </c>
    </row>
    <row r="3" spans="1:2" x14ac:dyDescent="0.4">
      <c r="A3" t="s">
        <v>40</v>
      </c>
      <c r="B3" t="s">
        <v>78</v>
      </c>
    </row>
    <row r="4" spans="1:2" x14ac:dyDescent="0.4">
      <c r="A4" t="s">
        <v>41</v>
      </c>
      <c r="B4" t="s">
        <v>79</v>
      </c>
    </row>
    <row r="5" spans="1:2" x14ac:dyDescent="0.4">
      <c r="A5" t="s">
        <v>80</v>
      </c>
      <c r="B5" t="s">
        <v>81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D5101-7113-40C3-853D-487DB84244C5}">
  <sheetPr>
    <tabColor rgb="FF7030A0"/>
  </sheetPr>
  <dimension ref="A1"/>
  <sheetViews>
    <sheetView workbookViewId="0"/>
  </sheetViews>
  <sheetFormatPr defaultRowHeight="15.45" x14ac:dyDescent="0.4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8EE6B-D82B-4E88-BA48-9ACEC7A14850}">
  <dimension ref="A1:W23"/>
  <sheetViews>
    <sheetView topLeftCell="A9" zoomScale="70" zoomScaleNormal="70" workbookViewId="0">
      <selection activeCell="W18" sqref="W18"/>
    </sheetView>
  </sheetViews>
  <sheetFormatPr defaultRowHeight="15.45" outlineLevelCol="1" x14ac:dyDescent="0.4"/>
  <cols>
    <col min="1" max="1" width="2.5625" customWidth="1"/>
    <col min="2" max="2" width="7.8125" bestFit="1" customWidth="1"/>
    <col min="3" max="3" width="31" bestFit="1" customWidth="1"/>
    <col min="4" max="4" width="25.375" bestFit="1" customWidth="1"/>
    <col min="5" max="5" width="25.375" customWidth="1"/>
    <col min="6" max="6" width="32.0625" hidden="1" customWidth="1" outlineLevel="1"/>
    <col min="7" max="9" width="9" hidden="1" customWidth="1" outlineLevel="1"/>
    <col min="10" max="10" width="22.625" hidden="1" customWidth="1" outlineLevel="1"/>
    <col min="11" max="12" width="27.9375" hidden="1" customWidth="1" outlineLevel="1"/>
    <col min="13" max="13" width="44.6875" hidden="1" customWidth="1" outlineLevel="1"/>
    <col min="14" max="15" width="27.125" hidden="1" customWidth="1" outlineLevel="1"/>
    <col min="16" max="16" width="28.1875" hidden="1" customWidth="1" outlineLevel="1"/>
    <col min="17" max="17" width="27.125" hidden="1" customWidth="1" outlineLevel="1"/>
    <col min="18" max="18" width="32.0625" hidden="1" customWidth="1" outlineLevel="1"/>
    <col min="19" max="19" width="33.6875" hidden="1" customWidth="1" outlineLevel="1"/>
    <col min="20" max="20" width="35.5" hidden="1" customWidth="1" outlineLevel="1"/>
    <col min="21" max="22" width="33.625" hidden="1" customWidth="1" outlineLevel="1"/>
    <col min="23" max="23" width="49.6875" customWidth="1" collapsed="1"/>
    <col min="24" max="24" width="64.75" customWidth="1"/>
  </cols>
  <sheetData>
    <row r="1" spans="1:23" ht="19.3" x14ac:dyDescent="0.4">
      <c r="A1" s="1" t="s">
        <v>50</v>
      </c>
    </row>
    <row r="3" spans="1:23" x14ac:dyDescent="0.4">
      <c r="B3" s="15" t="s">
        <v>64</v>
      </c>
      <c r="C3" s="15" t="s">
        <v>16</v>
      </c>
      <c r="D3" s="11" t="s">
        <v>50</v>
      </c>
      <c r="E3" s="11" t="s">
        <v>52</v>
      </c>
      <c r="F3" s="11" t="s">
        <v>91</v>
      </c>
      <c r="G3" s="11" t="s">
        <v>17</v>
      </c>
      <c r="H3" s="11" t="s">
        <v>18</v>
      </c>
      <c r="I3" s="11" t="s">
        <v>20</v>
      </c>
      <c r="J3" s="11" t="s">
        <v>59</v>
      </c>
      <c r="K3" s="11" t="s">
        <v>60</v>
      </c>
      <c r="L3" s="11" t="s">
        <v>63</v>
      </c>
      <c r="M3" s="11" t="s">
        <v>66</v>
      </c>
      <c r="N3" s="11" t="s">
        <v>67</v>
      </c>
      <c r="O3" s="11" t="s">
        <v>76</v>
      </c>
      <c r="P3" s="11" t="s">
        <v>84</v>
      </c>
      <c r="Q3" s="11" t="s">
        <v>85</v>
      </c>
      <c r="R3" s="11" t="s">
        <v>82</v>
      </c>
      <c r="S3" s="11" t="s">
        <v>99</v>
      </c>
      <c r="T3" s="17" t="s">
        <v>101</v>
      </c>
      <c r="U3" s="17" t="s">
        <v>121</v>
      </c>
      <c r="V3" s="17" t="s">
        <v>125</v>
      </c>
      <c r="W3" s="18" t="s">
        <v>62</v>
      </c>
    </row>
    <row r="4" spans="1:23" ht="175.3" customHeight="1" x14ac:dyDescent="0.4">
      <c r="B4" s="20">
        <f>ROW(ValueObject[[#This Row],[VONo]])-3</f>
        <v>1</v>
      </c>
      <c r="C4" s="21" t="str">
        <f>_xlfn.XLOOKUP(ValueObject[[#This Row],[VONo]],InputValueObjects[VONo],InputValueObjects[Entity],"",0,1)</f>
        <v>PageMstEntity</v>
      </c>
      <c r="D4" s="21" t="str">
        <f>_xlfn.XLOOKUP(ValueObject[[#This Row],[VONo]],InputValueObjects[VONo],InputValueObjects[ValueObject],"",0,1)</f>
        <v>PageId</v>
      </c>
      <c r="E4" s="21" t="str">
        <f>_xlfn.XLOOKUP(ValueObject[[#This Row],[VONo]],InputValueObjects[VONo],InputValueObjects[DBカラム_物理名],"",0,1)</f>
        <v>page_id</v>
      </c>
      <c r="F4" s="19" t="str">
        <f>"@"&amp;ValueObject[[#This Row],[DBテーブル_物理名]]</f>
        <v>@page_id</v>
      </c>
      <c r="G4" s="21">
        <f>_xlfn.XLOOKUP(ValueObject[[#This Row],[VONo]],InputValueObjects[VONo],InputValueObjects[PK],"",0,1)</f>
        <v>1</v>
      </c>
      <c r="H4" s="21">
        <f>_xlfn.XLOOKUP(ValueObject[[#This Row],[VONo]],InputValueObjects[VONo],InputValueObjects[NotNull],"",0,1)</f>
        <v>1</v>
      </c>
      <c r="I4" s="21" t="str">
        <f>_xlfn.XLOOKUP(ValueObject[[#This Row],[VONo]],InputValueObjects[VONo],InputValueObjects[型],"",0,1)</f>
        <v>int</v>
      </c>
      <c r="J4" s="21" t="str">
        <f>REPLACE(ValueObject[[#This Row],[ValueObject]],1,1,LOWER(LEFT(ValueObject[[#This Row],[ValueObject]])))</f>
        <v>pageId</v>
      </c>
      <c r="K4" s="21" t="str">
        <f>ValueObject[[#This Row],[型]]&amp;" "&amp;ValueObject[[#This Row],[変数_VO]]</f>
        <v>int pageId</v>
      </c>
      <c r="L4" s="21" t="str">
        <f>_xlfn.XLOOKUP(ValueObject[[#This Row],[VONo]],InputValueObjects[VONo],InputValueObjects[Entity_プロパティ],"",0,1)</f>
        <v>PageId</v>
      </c>
      <c r="M4" s="21" t="str">
        <f>ValueObject[[#This Row],[Entity_プロパティ]]&amp;" = new "&amp;ValueObject[[#This Row],[ValueObject]]&amp;"("&amp;ValueObject[[#This Row],[変数_VO]]&amp;");"</f>
        <v>PageId = new PageId(pageId);</v>
      </c>
      <c r="N4" s="21" t="str">
        <f>"public "&amp;ValueObject[[#This Row],[ValueObject]]&amp;" "&amp;ValueObject[[#This Row],[Entity_プロパティ]]&amp;" { get; }"</f>
        <v>public PageId PageId { get; }</v>
      </c>
      <c r="O4" s="21" t="str">
        <f>_xlfn.XLOOKUP(SUBSTITUTE(ValueObject[[#This Row],[型]],"?",""),Types[型],Types[Convert],"",,1)</f>
        <v>Convert.ToInt32</v>
      </c>
      <c r="P4" s="19" t="str" cm="1">
        <f t="array" ref="P4">SUBSTITUTE(SUBSTITUTE(Templates[Repository_Entity_Args_NotNull],"__Convert__",ValueObject[[#This Row],[Convert]]),"__TableColumn__",ValueObject[[#This Row],[DBテーブル_物理名]])</f>
        <v>Convert.ToInt32(reader["page_id"])</v>
      </c>
      <c r="Q4" s="19" t="str" cm="1">
        <f t="array" ref="Q4">SUBSTITUTE(SUBSTITUTE(Templates[Repository_Entity_Args_Null],"__Convert__",ValueObject[[#This Row],[Convert]]),"__TableColumn__",ValueObject[[#This Row],[DBテーブル_物理名]])</f>
        <v>reader["page_id"] != DBNull.Value ? Convert.ToInt32(reader["page_id"]) : null</v>
      </c>
      <c r="R4" s="19" t="str">
        <f>IF(ValueObject[[#This Row],[NotNull]]=1,ValueObject[[#This Row],[Repository_Entity_Args_NotNull]],ValueObject[[#This Row],[Repository_Entity_Args_Null]])</f>
        <v>Convert.ToInt32(reader["page_id"])</v>
      </c>
      <c r="S4" s="19" t="str">
        <f>ValueObject[[#This Row],[DBテーブル_物理名]]&amp;" = @"&amp;ValueObject[[#This Row],[DBテーブル_物理名]]</f>
        <v>page_id = @page_id</v>
      </c>
      <c r="T4" s="19" t="str" cm="1">
        <f t="array" ref="T4">SUBSTITUTE(SUBSTITUTE(Templates[SQLiteParameter_Args],"__Column__",ValueObject[[#This Row],[DBテーブル_物理名]]),"__VO__",ValueObject[[#This Row],[Entity_プロパティ]])</f>
        <v>new SQLiteParameter("@page_id", entity.PageId.Value)</v>
      </c>
      <c r="U4" s="19" t="str" cm="1">
        <f t="array" ref="U4">SUBSTITUTE(SUBSTITUTE(Templates[ViewModelEntity_Property_get],"__Type__",ValueObject[[#This Row],[型]]),"__EntityProperty__",ValueObject[[#This Row],[Entity_プロパティ]])</f>
        <v xml:space="preserve">        public int PageId =&gt; _entity.PageId.Value;</v>
      </c>
      <c r="V4" s="19" t="str" cm="1">
        <f t="array" ref="V4">SUBSTITUTE(SUBSTITUTE(Templates[ViewModelEntity_Property_getset],"__Type__",ValueObject[[#This Row],[型]]),"__EntityProperty__",ValueObject[[#This Row],[Entity_プロパティ]])</f>
        <v xml:space="preserve">       public int PageId 
        {
            get { return _entity.PageId.Value; }
            set { _entity.PageId = new PageId(value); }
        }</v>
      </c>
      <c r="W4" s="19" t="str" cm="1">
        <f t="array" ref="W4">SUBSTITUTE(SUBSTITUTE(SUBSTITUTE(Templates[ValueObject],"__SN__",'1_インプット'!$E$3),"__VO__",ValueObject[[#This Row],[ValueObject]]),"__VOType__",ValueObject[[#This Row],[型]])</f>
        <v>using Slideshow.Domain.ValueObjects;
namespace Slideshow.Domain.ValueObjects
{
    public sealed class PageId : ValueObject&lt;PageId&gt;
    {
        /// &lt;summary&gt;
        /// コンストラクタ
        /// &lt;/summary&gt;
        /// &lt;param name="value"&gt;&lt;/param&gt;
        public PageId(int value)
        {
            Value = value;
        }
        public int Value { get; }
        protected override bool EqualsCore(PageId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5" spans="1:23" ht="20.05" customHeight="1" x14ac:dyDescent="0.4">
      <c r="B5" s="20">
        <f>ROW(ValueObject[[#This Row],[VONo]])-3</f>
        <v>2</v>
      </c>
      <c r="C5" s="21" t="str">
        <f>_xlfn.XLOOKUP(ValueObject[[#This Row],[VONo]],InputValueObjects[VONo],InputValueObjects[Entity],"",0,1)</f>
        <v>PageMstEntity</v>
      </c>
      <c r="D5" s="21" t="str">
        <f>_xlfn.XLOOKUP(ValueObject[[#This Row],[VONo]],InputValueObjects[VONo],InputValueObjects[ValueObject],"",0,1)</f>
        <v>PageName</v>
      </c>
      <c r="E5" s="21" t="str">
        <f>_xlfn.XLOOKUP(ValueObject[[#This Row],[VONo]],InputValueObjects[VONo],InputValueObjects[DBカラム_物理名],"",0,1)</f>
        <v>page_name</v>
      </c>
      <c r="F5" s="19" t="str">
        <f>"@"&amp;ValueObject[[#This Row],[DBテーブル_物理名]]</f>
        <v>@page_name</v>
      </c>
      <c r="G5" s="21">
        <f>_xlfn.XLOOKUP(ValueObject[[#This Row],[VONo]],InputValueObjects[VONo],InputValueObjects[PK],"",0,1)</f>
        <v>0</v>
      </c>
      <c r="H5" s="21">
        <f>_xlfn.XLOOKUP(ValueObject[[#This Row],[VONo]],InputValueObjects[VONo],InputValueObjects[NotNull],"",0,1)</f>
        <v>1</v>
      </c>
      <c r="I5" s="21" t="str">
        <f>_xlfn.XLOOKUP(ValueObject[[#This Row],[VONo]],InputValueObjects[VONo],InputValueObjects[型],"",0,1)</f>
        <v>string</v>
      </c>
      <c r="J5" s="21" t="str">
        <f>REPLACE(ValueObject[[#This Row],[ValueObject]],1,1,LOWER(LEFT(ValueObject[[#This Row],[ValueObject]])))</f>
        <v>pageName</v>
      </c>
      <c r="K5" s="21" t="str">
        <f>ValueObject[[#This Row],[型]]&amp;" "&amp;ValueObject[[#This Row],[変数_VO]]</f>
        <v>string pageName</v>
      </c>
      <c r="L5" s="21" t="str">
        <f>_xlfn.XLOOKUP(ValueObject[[#This Row],[VONo]],InputValueObjects[VONo],InputValueObjects[Entity_プロパティ],"",0,1)</f>
        <v>PageName</v>
      </c>
      <c r="M5" s="21" t="str">
        <f>ValueObject[[#This Row],[Entity_プロパティ]]&amp;" = new "&amp;ValueObject[[#This Row],[ValueObject]]&amp;"("&amp;ValueObject[[#This Row],[変数_VO]]&amp;");"</f>
        <v>PageName = new PageName(pageName);</v>
      </c>
      <c r="N5" s="21" t="str">
        <f>"public "&amp;ValueObject[[#This Row],[ValueObject]]&amp;" "&amp;ValueObject[[#This Row],[Entity_プロパティ]]&amp;" { get; }"</f>
        <v>public PageName PageName { get; }</v>
      </c>
      <c r="O5" s="21" t="str">
        <f>_xlfn.XLOOKUP(SUBSTITUTE(ValueObject[[#This Row],[型]],"?",""),Types[型],Types[Convert],"",,1)</f>
        <v>Convert.ToString</v>
      </c>
      <c r="P5" s="19" t="str" cm="1">
        <f t="array" ref="P5">SUBSTITUTE(SUBSTITUTE(Templates[Repository_Entity_Args_NotNull],"__Convert__",ValueObject[[#This Row],[Convert]]),"__TableColumn__",ValueObject[[#This Row],[DBテーブル_物理名]])</f>
        <v>Convert.ToString(reader["page_name"])</v>
      </c>
      <c r="Q5" s="19" t="str" cm="1">
        <f t="array" ref="Q5">SUBSTITUTE(SUBSTITUTE(Templates[Repository_Entity_Args_Null],"__Convert__",ValueObject[[#This Row],[Convert]]),"__TableColumn__",ValueObject[[#This Row],[DBテーブル_物理名]])</f>
        <v>reader["page_name"] != DBNull.Value ? Convert.ToString(reader["page_name"]) : null</v>
      </c>
      <c r="R5" s="19" t="str">
        <f>IF(ValueObject[[#This Row],[NotNull]]=1,ValueObject[[#This Row],[Repository_Entity_Args_NotNull]],ValueObject[[#This Row],[Repository_Entity_Args_Null]])</f>
        <v>Convert.ToString(reader["page_name"])</v>
      </c>
      <c r="S5" s="19" t="str">
        <f>ValueObject[[#This Row],[DBテーブル_物理名]]&amp;" = @"&amp;ValueObject[[#This Row],[DBテーブル_物理名]]</f>
        <v>page_name = @page_name</v>
      </c>
      <c r="T5" s="19" t="str" cm="1">
        <f t="array" ref="T5">SUBSTITUTE(SUBSTITUTE(Templates[SQLiteParameter_Args],"__Column__",ValueObject[[#This Row],[DBテーブル_物理名]]),"__VO__",ValueObject[[#This Row],[Entity_プロパティ]])</f>
        <v>new SQLiteParameter("@page_name", entity.PageName.Value)</v>
      </c>
      <c r="U5" s="19" t="str" cm="1">
        <f t="array" ref="U5">SUBSTITUTE(SUBSTITUTE(Templates[ViewModelEntity_Property_get],"__Type__",ValueObject[[#This Row],[型]]),"__EntityProperty__",ValueObject[[#This Row],[Entity_プロパティ]])</f>
        <v xml:space="preserve">        public string PageName =&gt; _entity.PageName.Value;</v>
      </c>
      <c r="V5" s="19" t="str" cm="1">
        <f t="array" ref="V5">SUBSTITUTE(SUBSTITUTE(Templates[ViewModelEntity_Property_getset],"__Type__",ValueObject[[#This Row],[型]]),"__EntityProperty__",ValueObject[[#This Row],[Entity_プロパティ]])</f>
        <v xml:space="preserve">       public string PageName 
        {
            get { return _entity.PageName.Value; }
            set { _entity.PageName = new PageName(value); }
        }</v>
      </c>
      <c r="W5" s="19" t="str" cm="1">
        <f t="array" ref="W5">SUBSTITUTE(SUBSTITUTE(SUBSTITUTE(Templates[ValueObject],"__SN__",'1_インプット'!$E$3),"__VO__",ValueObject[[#This Row],[ValueObject]]),"__VOType__",ValueObject[[#This Row],[型]])</f>
        <v>using Slideshow.Domain.ValueObjects;
namespace Slideshow.Domain.ValueObjects
{
    public sealed class PageName : ValueObject&lt;PageName&gt;
    {
        /// &lt;summary&gt;
        /// コンストラクタ
        /// &lt;/summary&gt;
        /// &lt;param name="value"&gt;&lt;/param&gt;
        public PageName(string value)
        {
            Value = value;
        }
        public string Value { get; }
        protected override bool EqualsCore(PageName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6" spans="1:23" ht="19.75" customHeight="1" x14ac:dyDescent="0.4">
      <c r="B6" s="20">
        <f>ROW(ValueObject[[#This Row],[VONo]])-3</f>
        <v>3</v>
      </c>
      <c r="C6" s="21" t="str">
        <f>_xlfn.XLOOKUP(ValueObject[[#This Row],[VONo]],InputValueObjects[VONo],InputValueObjects[Entity],"",0,1)</f>
        <v>PageMstEntity</v>
      </c>
      <c r="D6" s="21" t="str">
        <f>_xlfn.XLOOKUP(ValueObject[[#This Row],[VONo]],InputValueObjects[VONo],InputValueObjects[ValueObject],"",0,1)</f>
        <v>MovieLink</v>
      </c>
      <c r="E6" s="21" t="str">
        <f>_xlfn.XLOOKUP(ValueObject[[#This Row],[VONo]],InputValueObjects[VONo],InputValueObjects[DBカラム_物理名],"",0,1)</f>
        <v>movie_link</v>
      </c>
      <c r="F6" s="19" t="str">
        <f>"@"&amp;ValueObject[[#This Row],[DBテーブル_物理名]]</f>
        <v>@movie_link</v>
      </c>
      <c r="G6" s="21">
        <f>_xlfn.XLOOKUP(ValueObject[[#This Row],[VONo]],InputValueObjects[VONo],InputValueObjects[PK],"",0,1)</f>
        <v>0</v>
      </c>
      <c r="H6" s="21">
        <f>_xlfn.XLOOKUP(ValueObject[[#This Row],[VONo]],InputValueObjects[VONo],InputValueObjects[NotNull],"",0,1)</f>
        <v>0</v>
      </c>
      <c r="I6" s="21" t="str">
        <f>_xlfn.XLOOKUP(ValueObject[[#This Row],[VONo]],InputValueObjects[VONo],InputValueObjects[型],"",0,1)</f>
        <v>string?</v>
      </c>
      <c r="J6" s="21" t="str">
        <f>REPLACE(ValueObject[[#This Row],[ValueObject]],1,1,LOWER(LEFT(ValueObject[[#This Row],[ValueObject]])))</f>
        <v>movieLink</v>
      </c>
      <c r="K6" s="21" t="str">
        <f>ValueObject[[#This Row],[型]]&amp;" "&amp;ValueObject[[#This Row],[変数_VO]]</f>
        <v>string? movieLink</v>
      </c>
      <c r="L6" s="21" t="str">
        <f>_xlfn.XLOOKUP(ValueObject[[#This Row],[VONo]],InputValueObjects[VONo],InputValueObjects[Entity_プロパティ],"",0,1)</f>
        <v>MovieLink</v>
      </c>
      <c r="M6" s="21" t="str">
        <f>ValueObject[[#This Row],[Entity_プロパティ]]&amp;" = new "&amp;ValueObject[[#This Row],[ValueObject]]&amp;"("&amp;ValueObject[[#This Row],[変数_VO]]&amp;");"</f>
        <v>MovieLink = new MovieLink(movieLink);</v>
      </c>
      <c r="N6" s="21" t="str">
        <f>"public "&amp;ValueObject[[#This Row],[ValueObject]]&amp;" "&amp;ValueObject[[#This Row],[Entity_プロパティ]]&amp;" { get; }"</f>
        <v>public MovieLink MovieLink { get; }</v>
      </c>
      <c r="O6" s="21" t="str">
        <f>_xlfn.XLOOKUP(SUBSTITUTE(ValueObject[[#This Row],[型]],"?",""),Types[型],Types[Convert],"",,1)</f>
        <v>Convert.ToString</v>
      </c>
      <c r="P6" s="19" t="str" cm="1">
        <f t="array" ref="P6">SUBSTITUTE(SUBSTITUTE(Templates[Repository_Entity_Args_NotNull],"__Convert__",ValueObject[[#This Row],[Convert]]),"__TableColumn__",ValueObject[[#This Row],[DBテーブル_物理名]])</f>
        <v>Convert.ToString(reader["movie_link"])</v>
      </c>
      <c r="Q6" s="19" t="str" cm="1">
        <f t="array" ref="Q6">SUBSTITUTE(SUBSTITUTE(Templates[Repository_Entity_Args_Null],"__Convert__",ValueObject[[#This Row],[Convert]]),"__TableColumn__",ValueObject[[#This Row],[DBテーブル_物理名]])</f>
        <v>reader["movie_link"] != DBNull.Value ? Convert.ToString(reader["movie_link"]) : null</v>
      </c>
      <c r="R6" s="19" t="str">
        <f>IF(ValueObject[[#This Row],[NotNull]]=1,ValueObject[[#This Row],[Repository_Entity_Args_NotNull]],ValueObject[[#This Row],[Repository_Entity_Args_Null]])</f>
        <v>reader["movie_link"] != DBNull.Value ? Convert.ToString(reader["movie_link"]) : null</v>
      </c>
      <c r="S6" s="19" t="str">
        <f>ValueObject[[#This Row],[DBテーブル_物理名]]&amp;" = @"&amp;ValueObject[[#This Row],[DBテーブル_物理名]]</f>
        <v>movie_link = @movie_link</v>
      </c>
      <c r="T6" s="19" t="str" cm="1">
        <f t="array" ref="T6">SUBSTITUTE(SUBSTITUTE(Templates[SQLiteParameter_Args],"__Column__",ValueObject[[#This Row],[DBテーブル_物理名]]),"__VO__",ValueObject[[#This Row],[Entity_プロパティ]])</f>
        <v>new SQLiteParameter("@movie_link", entity.MovieLink.Value)</v>
      </c>
      <c r="U6" s="19" t="str" cm="1">
        <f t="array" ref="U6">SUBSTITUTE(SUBSTITUTE(Templates[ViewModelEntity_Property_get],"__Type__",ValueObject[[#This Row],[型]]),"__EntityProperty__",ValueObject[[#This Row],[Entity_プロパティ]])</f>
        <v xml:space="preserve">        public string? MovieLink =&gt; _entity.MovieLink.Value;</v>
      </c>
      <c r="V6" s="19" t="str" cm="1">
        <f t="array" ref="V6">SUBSTITUTE(SUBSTITUTE(Templates[ViewModelEntity_Property_getset],"__Type__",ValueObject[[#This Row],[型]]),"__EntityProperty__",ValueObject[[#This Row],[Entity_プロパティ]])</f>
        <v xml:space="preserve">       public string? MovieLink 
        {
            get { return _entity.MovieLink.Value; }
            set { _entity.MovieLink = new MovieLink(value); }
        }</v>
      </c>
      <c r="W6" s="19" t="str" cm="1">
        <f t="array" ref="W6">SUBSTITUTE(SUBSTITUTE(SUBSTITUTE(Templates[ValueObject],"__SN__",'1_インプット'!$E$3),"__VO__",ValueObject[[#This Row],[ValueObject]]),"__VOType__",ValueObject[[#This Row],[型]])</f>
        <v>using Slideshow.Domain.ValueObjects;
namespace Slideshow.Domain.ValueObjects
{
    public sealed class MovieLink : ValueObject&lt;MovieLink&gt;
    {
        /// &lt;summary&gt;
        /// コンストラクタ
        /// &lt;/summary&gt;
        /// &lt;param name="value"&gt;&lt;/param&gt;
        public MovieLink(string? value)
        {
            Value = value;
        }
        public string? Value { get; }
        protected override bool EqualsCore(MovieLink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7" spans="1:23" ht="20.05" customHeight="1" x14ac:dyDescent="0.4">
      <c r="B7" s="20">
        <f>ROW(ValueObject[[#This Row],[VONo]])-3</f>
        <v>4</v>
      </c>
      <c r="C7" s="21" t="str">
        <f>_xlfn.XLOOKUP(ValueObject[[#This Row],[VONo]],InputValueObjects[VONo],InputValueObjects[Entity],"",0,1)</f>
        <v>PageMstEntity</v>
      </c>
      <c r="D7" s="21" t="str">
        <f>_xlfn.XLOOKUP(ValueObject[[#This Row],[VONo]],InputValueObjects[VONo],InputValueObjects[ValueObject],"",0,1)</f>
        <v>ImageLink</v>
      </c>
      <c r="E7" s="21" t="str">
        <f>_xlfn.XLOOKUP(ValueObject[[#This Row],[VONo]],InputValueObjects[VONo],InputValueObjects[DBカラム_物理名],"",0,1)</f>
        <v>image_link</v>
      </c>
      <c r="F7" s="19" t="str">
        <f>"@"&amp;ValueObject[[#This Row],[DBテーブル_物理名]]</f>
        <v>@image_link</v>
      </c>
      <c r="G7" s="21">
        <f>_xlfn.XLOOKUP(ValueObject[[#This Row],[VONo]],InputValueObjects[VONo],InputValueObjects[PK],"",0,1)</f>
        <v>0</v>
      </c>
      <c r="H7" s="21">
        <f>_xlfn.XLOOKUP(ValueObject[[#This Row],[VONo]],InputValueObjects[VONo],InputValueObjects[NotNull],"",0,1)</f>
        <v>0</v>
      </c>
      <c r="I7" s="21" t="str">
        <f>_xlfn.XLOOKUP(ValueObject[[#This Row],[VONo]],InputValueObjects[VONo],InputValueObjects[型],"",0,1)</f>
        <v>string?</v>
      </c>
      <c r="J7" s="21" t="str">
        <f>REPLACE(ValueObject[[#This Row],[ValueObject]],1,1,LOWER(LEFT(ValueObject[[#This Row],[ValueObject]])))</f>
        <v>imageLink</v>
      </c>
      <c r="K7" s="21" t="str">
        <f>ValueObject[[#This Row],[型]]&amp;" "&amp;ValueObject[[#This Row],[変数_VO]]</f>
        <v>string? imageLink</v>
      </c>
      <c r="L7" s="21" t="str">
        <f>_xlfn.XLOOKUP(ValueObject[[#This Row],[VONo]],InputValueObjects[VONo],InputValueObjects[Entity_プロパティ],"",0,1)</f>
        <v>ImageLink</v>
      </c>
      <c r="M7" s="21" t="str">
        <f>ValueObject[[#This Row],[Entity_プロパティ]]&amp;" = new "&amp;ValueObject[[#This Row],[ValueObject]]&amp;"("&amp;ValueObject[[#This Row],[変数_VO]]&amp;");"</f>
        <v>ImageLink = new ImageLink(imageLink);</v>
      </c>
      <c r="N7" s="21" t="str">
        <f>"public "&amp;ValueObject[[#This Row],[ValueObject]]&amp;" "&amp;ValueObject[[#This Row],[Entity_プロパティ]]&amp;" { get; }"</f>
        <v>public ImageLink ImageLink { get; }</v>
      </c>
      <c r="O7" s="21" t="str">
        <f>_xlfn.XLOOKUP(SUBSTITUTE(ValueObject[[#This Row],[型]],"?",""),Types[型],Types[Convert],"",,1)</f>
        <v>Convert.ToString</v>
      </c>
      <c r="P7" s="19" t="str" cm="1">
        <f t="array" ref="P7">SUBSTITUTE(SUBSTITUTE(Templates[Repository_Entity_Args_NotNull],"__Convert__",ValueObject[[#This Row],[Convert]]),"__TableColumn__",ValueObject[[#This Row],[DBテーブル_物理名]])</f>
        <v>Convert.ToString(reader["image_link"])</v>
      </c>
      <c r="Q7" s="19" t="str" cm="1">
        <f t="array" ref="Q7">SUBSTITUTE(SUBSTITUTE(Templates[Repository_Entity_Args_Null],"__Convert__",ValueObject[[#This Row],[Convert]]),"__TableColumn__",ValueObject[[#This Row],[DBテーブル_物理名]])</f>
        <v>reader["image_link"] != DBNull.Value ? Convert.ToString(reader["image_link"]) : null</v>
      </c>
      <c r="R7" s="19" t="str">
        <f>IF(ValueObject[[#This Row],[NotNull]]=1,ValueObject[[#This Row],[Repository_Entity_Args_NotNull]],ValueObject[[#This Row],[Repository_Entity_Args_Null]])</f>
        <v>reader["image_link"] != DBNull.Value ? Convert.ToString(reader["image_link"]) : null</v>
      </c>
      <c r="S7" s="19" t="str">
        <f>ValueObject[[#This Row],[DBテーブル_物理名]]&amp;" = @"&amp;ValueObject[[#This Row],[DBテーブル_物理名]]</f>
        <v>image_link = @image_link</v>
      </c>
      <c r="T7" s="19" t="str" cm="1">
        <f t="array" ref="T7">SUBSTITUTE(SUBSTITUTE(Templates[SQLiteParameter_Args],"__Column__",ValueObject[[#This Row],[DBテーブル_物理名]]),"__VO__",ValueObject[[#This Row],[Entity_プロパティ]])</f>
        <v>new SQLiteParameter("@image_link", entity.ImageLink.Value)</v>
      </c>
      <c r="U7" s="19" t="str" cm="1">
        <f t="array" ref="U7">SUBSTITUTE(SUBSTITUTE(Templates[ViewModelEntity_Property_get],"__Type__",ValueObject[[#This Row],[型]]),"__EntityProperty__",ValueObject[[#This Row],[Entity_プロパティ]])</f>
        <v xml:space="preserve">        public string? ImageLink =&gt; _entity.ImageLink.Value;</v>
      </c>
      <c r="V7" s="19" t="str" cm="1">
        <f t="array" ref="V7">SUBSTITUTE(SUBSTITUTE(Templates[ViewModelEntity_Property_getset],"__Type__",ValueObject[[#This Row],[型]]),"__EntityProperty__",ValueObject[[#This Row],[Entity_プロパティ]])</f>
        <v xml:space="preserve">       public string? ImageLink 
        {
            get { return _entity.ImageLink.Value; }
            set { _entity.ImageLink = new ImageLink(value); }
        }</v>
      </c>
      <c r="W7" s="19" t="str" cm="1">
        <f t="array" ref="W7">SUBSTITUTE(SUBSTITUTE(SUBSTITUTE(Templates[ValueObject],"__SN__",'1_インプット'!$E$3),"__VO__",ValueObject[[#This Row],[ValueObject]]),"__VOType__",ValueObject[[#This Row],[型]])</f>
        <v>using Slideshow.Domain.ValueObjects;
namespace Slideshow.Domain.ValueObjects
{
    public sealed class ImageLink : ValueObject&lt;ImageLink&gt;
    {
        /// &lt;summary&gt;
        /// コンストラクタ
        /// &lt;/summary&gt;
        /// &lt;param name="value"&gt;&lt;/param&gt;
        public ImageLink(string? value)
        {
            Value = value;
        }
        public string? Value { get; }
        protected override bool EqualsCore(ImageLink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8" spans="1:23" ht="20.05" customHeight="1" x14ac:dyDescent="0.4">
      <c r="B8" s="20">
        <f>ROW(ValueObject[[#This Row],[VONo]])-3</f>
        <v>5</v>
      </c>
      <c r="C8" s="21" t="str">
        <f>_xlfn.XLOOKUP(ValueObject[[#This Row],[VONo]],InputValueObjects[VONo],InputValueObjects[Entity],"",0,1)</f>
        <v>PageMstEntity</v>
      </c>
      <c r="D8" s="21" t="str">
        <f>_xlfn.XLOOKUP(ValueObject[[#This Row],[VONo]],InputValueObjects[VONo],InputValueObjects[ValueObject],"",0,1)</f>
        <v>ImagePageNo</v>
      </c>
      <c r="E8" s="21" t="str">
        <f>_xlfn.XLOOKUP(ValueObject[[#This Row],[VONo]],InputValueObjects[VONo],InputValueObjects[DBカラム_物理名],"",0,1)</f>
        <v>image_page_no</v>
      </c>
      <c r="F8" s="19" t="str">
        <f>"@"&amp;ValueObject[[#This Row],[DBテーブル_物理名]]</f>
        <v>@image_page_no</v>
      </c>
      <c r="G8" s="21">
        <f>_xlfn.XLOOKUP(ValueObject[[#This Row],[VONo]],InputValueObjects[VONo],InputValueObjects[PK],"",0,1)</f>
        <v>0</v>
      </c>
      <c r="H8" s="21">
        <f>_xlfn.XLOOKUP(ValueObject[[#This Row],[VONo]],InputValueObjects[VONo],InputValueObjects[NotNull],"",0,1)</f>
        <v>0</v>
      </c>
      <c r="I8" s="21" t="str">
        <f>_xlfn.XLOOKUP(ValueObject[[#This Row],[VONo]],InputValueObjects[VONo],InputValueObjects[型],"",0,1)</f>
        <v>int?</v>
      </c>
      <c r="J8" s="21" t="str">
        <f>REPLACE(ValueObject[[#This Row],[ValueObject]],1,1,LOWER(LEFT(ValueObject[[#This Row],[ValueObject]])))</f>
        <v>imagePageNo</v>
      </c>
      <c r="K8" s="21" t="str">
        <f>ValueObject[[#This Row],[型]]&amp;" "&amp;ValueObject[[#This Row],[変数_VO]]</f>
        <v>int? imagePageNo</v>
      </c>
      <c r="L8" s="21" t="str">
        <f>_xlfn.XLOOKUP(ValueObject[[#This Row],[VONo]],InputValueObjects[VONo],InputValueObjects[Entity_プロパティ],"",0,1)</f>
        <v>ImagePageNo</v>
      </c>
      <c r="M8" s="21" t="str">
        <f>ValueObject[[#This Row],[Entity_プロパティ]]&amp;" = new "&amp;ValueObject[[#This Row],[ValueObject]]&amp;"("&amp;ValueObject[[#This Row],[変数_VO]]&amp;");"</f>
        <v>ImagePageNo = new ImagePageNo(imagePageNo);</v>
      </c>
      <c r="N8" s="21" t="str">
        <f>"public "&amp;ValueObject[[#This Row],[ValueObject]]&amp;" "&amp;ValueObject[[#This Row],[Entity_プロパティ]]&amp;" { get; }"</f>
        <v>public ImagePageNo ImagePageNo { get; }</v>
      </c>
      <c r="O8" s="21" t="str">
        <f>_xlfn.XLOOKUP(SUBSTITUTE(ValueObject[[#This Row],[型]],"?",""),Types[型],Types[Convert],"",,1)</f>
        <v>Convert.ToInt32</v>
      </c>
      <c r="P8" s="19" t="str" cm="1">
        <f t="array" ref="P8">SUBSTITUTE(SUBSTITUTE(Templates[Repository_Entity_Args_NotNull],"__Convert__",ValueObject[[#This Row],[Convert]]),"__TableColumn__",ValueObject[[#This Row],[DBテーブル_物理名]])</f>
        <v>Convert.ToInt32(reader["image_page_no"])</v>
      </c>
      <c r="Q8" s="19" t="str" cm="1">
        <f t="array" ref="Q8">SUBSTITUTE(SUBSTITUTE(Templates[Repository_Entity_Args_Null],"__Convert__",ValueObject[[#This Row],[Convert]]),"__TableColumn__",ValueObject[[#This Row],[DBテーブル_物理名]])</f>
        <v>reader["image_page_no"] != DBNull.Value ? Convert.ToInt32(reader["image_page_no"]) : null</v>
      </c>
      <c r="R8" s="19" t="str">
        <f>IF(ValueObject[[#This Row],[NotNull]]=1,ValueObject[[#This Row],[Repository_Entity_Args_NotNull]],ValueObject[[#This Row],[Repository_Entity_Args_Null]])</f>
        <v>reader["image_page_no"] != DBNull.Value ? Convert.ToInt32(reader["image_page_no"]) : null</v>
      </c>
      <c r="S8" s="19" t="str">
        <f>ValueObject[[#This Row],[DBテーブル_物理名]]&amp;" = @"&amp;ValueObject[[#This Row],[DBテーブル_物理名]]</f>
        <v>image_page_no = @image_page_no</v>
      </c>
      <c r="T8" s="19" t="str" cm="1">
        <f t="array" ref="T8">SUBSTITUTE(SUBSTITUTE(Templates[SQLiteParameter_Args],"__Column__",ValueObject[[#This Row],[DBテーブル_物理名]]),"__VO__",ValueObject[[#This Row],[Entity_プロパティ]])</f>
        <v>new SQLiteParameter("@image_page_no", entity.ImagePageNo.Value)</v>
      </c>
      <c r="U8" s="19" t="str" cm="1">
        <f t="array" ref="U8">SUBSTITUTE(SUBSTITUTE(Templates[ViewModelEntity_Property_get],"__Type__",ValueObject[[#This Row],[型]]),"__EntityProperty__",ValueObject[[#This Row],[Entity_プロパティ]])</f>
        <v xml:space="preserve">        public int? ImagePageNo =&gt; _entity.ImagePageNo.Value;</v>
      </c>
      <c r="V8" s="19" t="str" cm="1">
        <f t="array" ref="V8">SUBSTITUTE(SUBSTITUTE(Templates[ViewModelEntity_Property_getset],"__Type__",ValueObject[[#This Row],[型]]),"__EntityProperty__",ValueObject[[#This Row],[Entity_プロパティ]])</f>
        <v xml:space="preserve">       public int? ImagePageNo 
        {
            get { return _entity.ImagePageNo.Value; }
            set { _entity.ImagePageNo = new ImagePageNo(value); }
        }</v>
      </c>
      <c r="W8" s="19" t="str" cm="1">
        <f t="array" ref="W8">SUBSTITUTE(SUBSTITUTE(SUBSTITUTE(Templates[ValueObject],"__SN__",'1_インプット'!$E$3),"__VO__",ValueObject[[#This Row],[ValueObject]]),"__VOType__",ValueObject[[#This Row],[型]])</f>
        <v>using Slideshow.Domain.ValueObjects;
namespace Slideshow.Domain.ValueObjects
{
    public sealed class ImagePageNo : ValueObject&lt;ImagePageNo&gt;
    {
        /// &lt;summary&gt;
        /// コンストラクタ
        /// &lt;/summary&gt;
        /// &lt;param name="value"&gt;&lt;/param&gt;
        public ImagePageNo(int? value)
        {
            Value = value;
        }
        public int? Value { get; }
        protected override bool EqualsCore(ImagePageNo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9" spans="1:23" ht="20.05" customHeight="1" x14ac:dyDescent="0.4">
      <c r="B9" s="20">
        <f>ROW(ValueObject[[#This Row],[VONo]])-3</f>
        <v>6</v>
      </c>
      <c r="C9" s="21" t="str">
        <f>_xlfn.XLOOKUP(ValueObject[[#This Row],[VONo]],InputValueObjects[VONo],InputValueObjects[Entity],"",0,1)</f>
        <v>PageMstEntity</v>
      </c>
      <c r="D9" s="21" t="str">
        <f>_xlfn.XLOOKUP(ValueObject[[#This Row],[VONo]],InputValueObjects[VONo],InputValueObjects[ValueObject],"",0,1)</f>
        <v>SlideWaitingTime</v>
      </c>
      <c r="E9" s="21" t="str">
        <f>_xlfn.XLOOKUP(ValueObject[[#This Row],[VONo]],InputValueObjects[VONo],InputValueObjects[DBカラム_物理名],"",0,1)</f>
        <v>slide_waiting_time</v>
      </c>
      <c r="F9" s="19" t="str">
        <f>"@"&amp;ValueObject[[#This Row],[DBテーブル_物理名]]</f>
        <v>@slide_waiting_time</v>
      </c>
      <c r="G9" s="21">
        <f>_xlfn.XLOOKUP(ValueObject[[#This Row],[VONo]],InputValueObjects[VONo],InputValueObjects[PK],"",0,1)</f>
        <v>0</v>
      </c>
      <c r="H9" s="21">
        <f>_xlfn.XLOOKUP(ValueObject[[#This Row],[VONo]],InputValueObjects[VONo],InputValueObjects[NotNull],"",0,1)</f>
        <v>1</v>
      </c>
      <c r="I9" s="21" t="str">
        <f>_xlfn.XLOOKUP(ValueObject[[#This Row],[VONo]],InputValueObjects[VONo],InputValueObjects[型],"",0,1)</f>
        <v>float</v>
      </c>
      <c r="J9" s="21" t="str">
        <f>REPLACE(ValueObject[[#This Row],[ValueObject]],1,1,LOWER(LEFT(ValueObject[[#This Row],[ValueObject]])))</f>
        <v>slideWaitingTime</v>
      </c>
      <c r="K9" s="21" t="str">
        <f>ValueObject[[#This Row],[型]]&amp;" "&amp;ValueObject[[#This Row],[変数_VO]]</f>
        <v>float slideWaitingTime</v>
      </c>
      <c r="L9" s="21" t="str">
        <f>_xlfn.XLOOKUP(ValueObject[[#This Row],[VONo]],InputValueObjects[VONo],InputValueObjects[Entity_プロパティ],"",0,1)</f>
        <v>SlideWaitingTime</v>
      </c>
      <c r="M9" s="21" t="str">
        <f>ValueObject[[#This Row],[Entity_プロパティ]]&amp;" = new "&amp;ValueObject[[#This Row],[ValueObject]]&amp;"("&amp;ValueObject[[#This Row],[変数_VO]]&amp;");"</f>
        <v>SlideWaitingTime = new SlideWaitingTime(slideWaitingTime);</v>
      </c>
      <c r="N9" s="21" t="str">
        <f>"public "&amp;ValueObject[[#This Row],[ValueObject]]&amp;" "&amp;ValueObject[[#This Row],[Entity_プロパティ]]&amp;" { get; }"</f>
        <v>public SlideWaitingTime SlideWaitingTime { get; }</v>
      </c>
      <c r="O9" s="21" t="str">
        <f>_xlfn.XLOOKUP(SUBSTITUTE(ValueObject[[#This Row],[型]],"?",""),Types[型],Types[Convert],"",,1)</f>
        <v>Convert.ToSingle</v>
      </c>
      <c r="P9" s="19" t="str" cm="1">
        <f t="array" ref="P9">SUBSTITUTE(SUBSTITUTE(Templates[Repository_Entity_Args_NotNull],"__Convert__",ValueObject[[#This Row],[Convert]]),"__TableColumn__",ValueObject[[#This Row],[DBテーブル_物理名]])</f>
        <v>Convert.ToSingle(reader["slide_waiting_time"])</v>
      </c>
      <c r="Q9" s="19" t="str" cm="1">
        <f t="array" ref="Q9">SUBSTITUTE(SUBSTITUTE(Templates[Repository_Entity_Args_Null],"__Convert__",ValueObject[[#This Row],[Convert]]),"__TableColumn__",ValueObject[[#This Row],[DBテーブル_物理名]])</f>
        <v>reader["slide_waiting_time"] != DBNull.Value ? Convert.ToSingle(reader["slide_waiting_time"]) : null</v>
      </c>
      <c r="R9" s="19" t="str">
        <f>IF(ValueObject[[#This Row],[NotNull]]=1,ValueObject[[#This Row],[Repository_Entity_Args_NotNull]],ValueObject[[#This Row],[Repository_Entity_Args_Null]])</f>
        <v>Convert.ToSingle(reader["slide_waiting_time"])</v>
      </c>
      <c r="S9" s="19" t="str">
        <f>ValueObject[[#This Row],[DBテーブル_物理名]]&amp;" = @"&amp;ValueObject[[#This Row],[DBテーブル_物理名]]</f>
        <v>slide_waiting_time = @slide_waiting_time</v>
      </c>
      <c r="T9" s="19" t="str" cm="1">
        <f t="array" ref="T9">SUBSTITUTE(SUBSTITUTE(Templates[SQLiteParameter_Args],"__Column__",ValueObject[[#This Row],[DBテーブル_物理名]]),"__VO__",ValueObject[[#This Row],[Entity_プロパティ]])</f>
        <v>new SQLiteParameter("@slide_waiting_time", entity.SlideWaitingTime.Value)</v>
      </c>
      <c r="U9" s="19" t="str" cm="1">
        <f t="array" ref="U9">SUBSTITUTE(SUBSTITUTE(Templates[ViewModelEntity_Property_get],"__Type__",ValueObject[[#This Row],[型]]),"__EntityProperty__",ValueObject[[#This Row],[Entity_プロパティ]])</f>
        <v xml:space="preserve">        public float SlideWaitingTime =&gt; _entity.SlideWaitingTime.Value;</v>
      </c>
      <c r="V9" s="19" t="str" cm="1">
        <f t="array" ref="V9">SUBSTITUTE(SUBSTITUTE(Templates[ViewModelEntity_Property_getset],"__Type__",ValueObject[[#This Row],[型]]),"__EntityProperty__",ValueObject[[#This Row],[Entity_プロパティ]])</f>
        <v xml:space="preserve">       public float SlideWaitingTime 
        {
            get { return _entity.SlideWaitingTime.Value; }
            set { _entity.SlideWaitingTime = new SlideWaitingTime(value); }
        }</v>
      </c>
      <c r="W9" s="19" t="str" cm="1">
        <f t="array" ref="W9">SUBSTITUTE(SUBSTITUTE(SUBSTITUTE(Templates[ValueObject],"__SN__",'1_インプット'!$E$3),"__VO__",ValueObject[[#This Row],[ValueObject]]),"__VOType__",ValueObject[[#This Row],[型]])</f>
        <v>using Slideshow.Domain.ValueObjects;
namespace Slideshow.Domain.ValueObjects
{
    public sealed class SlideWaitingTime : ValueObject&lt;SlideWaitingTime&gt;
    {
        /// &lt;summary&gt;
        /// コンストラクタ
        /// &lt;/summary&gt;
        /// &lt;param name="value"&gt;&lt;/param&gt;
        public SlideWaitingTime(float value)
        {
            Value = value;
        }
        public float Value { get; }
        protected override bool EqualsCore(SlideWaitingTime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10" spans="1:23" ht="19.75" customHeight="1" x14ac:dyDescent="0.4">
      <c r="B10" s="20">
        <f>ROW(ValueObject[[#This Row],[VONo]])-3</f>
        <v>7</v>
      </c>
      <c r="C10" s="21" t="str">
        <f>_xlfn.XLOOKUP(ValueObject[[#This Row],[VONo]],InputValueObjects[VONo],InputValueObjects[Entity],"",0,1)</f>
        <v>PageMstEntity</v>
      </c>
      <c r="D10" s="21" t="str">
        <f>_xlfn.XLOOKUP(ValueObject[[#This Row],[VONo]],InputValueObjects[VONo],InputValueObjects[ValueObject],"",0,1)</f>
        <v>Note</v>
      </c>
      <c r="E10" s="21" t="str">
        <f>_xlfn.XLOOKUP(ValueObject[[#This Row],[VONo]],InputValueObjects[VONo],InputValueObjects[DBカラム_物理名],"",0,1)</f>
        <v>note1</v>
      </c>
      <c r="F10" s="19" t="str">
        <f>"@"&amp;ValueObject[[#This Row],[DBテーブル_物理名]]</f>
        <v>@note1</v>
      </c>
      <c r="G10" s="21">
        <f>_xlfn.XLOOKUP(ValueObject[[#This Row],[VONo]],InputValueObjects[VONo],InputValueObjects[PK],"",0,1)</f>
        <v>0</v>
      </c>
      <c r="H10" s="21">
        <f>_xlfn.XLOOKUP(ValueObject[[#This Row],[VONo]],InputValueObjects[VONo],InputValueObjects[NotNull],"",0,1)</f>
        <v>0</v>
      </c>
      <c r="I10" s="21" t="str">
        <f>_xlfn.XLOOKUP(ValueObject[[#This Row],[VONo]],InputValueObjects[VONo],InputValueObjects[型],"",0,1)</f>
        <v>string?</v>
      </c>
      <c r="J10" s="21" t="str">
        <f>REPLACE(ValueObject[[#This Row],[ValueObject]],1,1,LOWER(LEFT(ValueObject[[#This Row],[ValueObject]])))</f>
        <v>note</v>
      </c>
      <c r="K10" s="21" t="str">
        <f>ValueObject[[#This Row],[型]]&amp;" "&amp;ValueObject[[#This Row],[変数_VO]]</f>
        <v>string? note</v>
      </c>
      <c r="L10" s="21" t="str">
        <f>_xlfn.XLOOKUP(ValueObject[[#This Row],[VONo]],InputValueObjects[VONo],InputValueObjects[Entity_プロパティ],"",0,1)</f>
        <v>Note1</v>
      </c>
      <c r="M10" s="21" t="str">
        <f>ValueObject[[#This Row],[Entity_プロパティ]]&amp;" = new "&amp;ValueObject[[#This Row],[ValueObject]]&amp;"("&amp;ValueObject[[#This Row],[変数_VO]]&amp;");"</f>
        <v>Note1 = new Note(note);</v>
      </c>
      <c r="N10" s="21" t="str">
        <f>"public "&amp;ValueObject[[#This Row],[ValueObject]]&amp;" "&amp;ValueObject[[#This Row],[Entity_プロパティ]]&amp;" { get; }"</f>
        <v>public Note Note1 { get; }</v>
      </c>
      <c r="O10" s="21" t="str">
        <f>_xlfn.XLOOKUP(SUBSTITUTE(ValueObject[[#This Row],[型]],"?",""),Types[型],Types[Convert],"",,1)</f>
        <v>Convert.ToString</v>
      </c>
      <c r="P10" s="19" t="str" cm="1">
        <f t="array" ref="P10">SUBSTITUTE(SUBSTITUTE(Templates[Repository_Entity_Args_NotNull],"__Convert__",ValueObject[[#This Row],[Convert]]),"__TableColumn__",ValueObject[[#This Row],[DBテーブル_物理名]])</f>
        <v>Convert.ToString(reader["note1"])</v>
      </c>
      <c r="Q10" s="19" t="str" cm="1">
        <f t="array" ref="Q10">SUBSTITUTE(SUBSTITUTE(Templates[Repository_Entity_Args_Null],"__Convert__",ValueObject[[#This Row],[Convert]]),"__TableColumn__",ValueObject[[#This Row],[DBテーブル_物理名]])</f>
        <v>reader["note1"] != DBNull.Value ? Convert.ToString(reader["note1"]) : null</v>
      </c>
      <c r="R10" s="19" t="str">
        <f>IF(ValueObject[[#This Row],[NotNull]]=1,ValueObject[[#This Row],[Repository_Entity_Args_NotNull]],ValueObject[[#This Row],[Repository_Entity_Args_Null]])</f>
        <v>reader["note1"] != DBNull.Value ? Convert.ToString(reader["note1"]) : null</v>
      </c>
      <c r="S10" s="19" t="str">
        <f>ValueObject[[#This Row],[DBテーブル_物理名]]&amp;" = @"&amp;ValueObject[[#This Row],[DBテーブル_物理名]]</f>
        <v>note1 = @note1</v>
      </c>
      <c r="T10" s="19" t="str" cm="1">
        <f t="array" ref="T10">SUBSTITUTE(SUBSTITUTE(Templates[SQLiteParameter_Args],"__Column__",ValueObject[[#This Row],[DBテーブル_物理名]]),"__VO__",ValueObject[[#This Row],[Entity_プロパティ]])</f>
        <v>new SQLiteParameter("@note1", entity.Note1.Value)</v>
      </c>
      <c r="U10" s="19" t="str" cm="1">
        <f t="array" ref="U10">SUBSTITUTE(SUBSTITUTE(Templates[ViewModelEntity_Property_get],"__Type__",ValueObject[[#This Row],[型]]),"__EntityProperty__",ValueObject[[#This Row],[Entity_プロパティ]])</f>
        <v xml:space="preserve">        public string? Note1 =&gt; _entity.Note1.Value;</v>
      </c>
      <c r="V10" s="19" t="str" cm="1">
        <f t="array" ref="V10">SUBSTITUTE(SUBSTITUTE(Templates[ViewModelEntity_Property_getset],"__Type__",ValueObject[[#This Row],[型]]),"__EntityProperty__",ValueObject[[#This Row],[Entity_プロパティ]])</f>
        <v xml:space="preserve">       public string? Note1 
        {
            get { return _entity.Note1.Value; }
            set { _entity.Note1 = new Note1(value); }
        }</v>
      </c>
      <c r="W10" s="19" t="str" cm="1">
        <f t="array" ref="W10">SUBSTITUTE(SUBSTITUTE(SUBSTITUTE(Templates[ValueObject],"__SN__",'1_インプット'!$E$3),"__VO__",ValueObject[[#This Row],[ValueObject]]),"__VOType__",ValueObject[[#This Row],[型]])</f>
        <v>using Slideshow.Domain.ValueObjects;
namespace Slideshow.Domain.ValueObjects
{
    public sealed class Note : ValueObject&lt;Note&gt;
    {
        /// &lt;summary&gt;
        /// コンストラクタ
        /// &lt;/summary&gt;
        /// &lt;param name="value"&gt;&lt;/param&gt;
        public Note(string? value)
        {
            Value = value;
        }
        public string? Value { get; }
        protected override bool EqualsCore(Note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11" spans="1:23" ht="20.05" customHeight="1" x14ac:dyDescent="0.4">
      <c r="B11" s="20">
        <f>ROW(ValueObject[[#This Row],[VONo]])-3</f>
        <v>8</v>
      </c>
      <c r="C11" s="21" t="str">
        <f>_xlfn.XLOOKUP(ValueObject[[#This Row],[VONo]],InputValueObjects[VONo],InputValueObjects[Entity],"",0,1)</f>
        <v>PageMstEntity</v>
      </c>
      <c r="D11" s="21" t="str">
        <f>_xlfn.XLOOKUP(ValueObject[[#This Row],[VONo]],InputValueObjects[VONo],InputValueObjects[ValueObject],"",0,1)</f>
        <v>Note</v>
      </c>
      <c r="E11" s="21" t="str">
        <f>_xlfn.XLOOKUP(ValueObject[[#This Row],[VONo]],InputValueObjects[VONo],InputValueObjects[DBカラム_物理名],"",0,1)</f>
        <v>note2</v>
      </c>
      <c r="F11" s="19" t="str">
        <f>"@"&amp;ValueObject[[#This Row],[DBテーブル_物理名]]</f>
        <v>@note2</v>
      </c>
      <c r="G11" s="21">
        <f>_xlfn.XLOOKUP(ValueObject[[#This Row],[VONo]],InputValueObjects[VONo],InputValueObjects[PK],"",0,1)</f>
        <v>0</v>
      </c>
      <c r="H11" s="21">
        <f>_xlfn.XLOOKUP(ValueObject[[#This Row],[VONo]],InputValueObjects[VONo],InputValueObjects[NotNull],"",0,1)</f>
        <v>0</v>
      </c>
      <c r="I11" s="21" t="str">
        <f>_xlfn.XLOOKUP(ValueObject[[#This Row],[VONo]],InputValueObjects[VONo],InputValueObjects[型],"",0,1)</f>
        <v>string?</v>
      </c>
      <c r="J11" s="21" t="str">
        <f>REPLACE(ValueObject[[#This Row],[ValueObject]],1,1,LOWER(LEFT(ValueObject[[#This Row],[ValueObject]])))</f>
        <v>note</v>
      </c>
      <c r="K11" s="21" t="str">
        <f>ValueObject[[#This Row],[型]]&amp;" "&amp;ValueObject[[#This Row],[変数_VO]]</f>
        <v>string? note</v>
      </c>
      <c r="L11" s="21" t="str">
        <f>_xlfn.XLOOKUP(ValueObject[[#This Row],[VONo]],InputValueObjects[VONo],InputValueObjects[Entity_プロパティ],"",0,1)</f>
        <v>Note2</v>
      </c>
      <c r="M11" s="21" t="str">
        <f>ValueObject[[#This Row],[Entity_プロパティ]]&amp;" = new "&amp;ValueObject[[#This Row],[ValueObject]]&amp;"("&amp;ValueObject[[#This Row],[変数_VO]]&amp;");"</f>
        <v>Note2 = new Note(note);</v>
      </c>
      <c r="N11" s="21" t="str">
        <f>"public "&amp;ValueObject[[#This Row],[ValueObject]]&amp;" "&amp;ValueObject[[#This Row],[Entity_プロパティ]]&amp;" { get; }"</f>
        <v>public Note Note2 { get; }</v>
      </c>
      <c r="O11" s="21" t="str">
        <f>_xlfn.XLOOKUP(SUBSTITUTE(ValueObject[[#This Row],[型]],"?",""),Types[型],Types[Convert],"",,1)</f>
        <v>Convert.ToString</v>
      </c>
      <c r="P11" s="19" t="str" cm="1">
        <f t="array" ref="P11">SUBSTITUTE(SUBSTITUTE(Templates[Repository_Entity_Args_NotNull],"__Convert__",ValueObject[[#This Row],[Convert]]),"__TableColumn__",ValueObject[[#This Row],[DBテーブル_物理名]])</f>
        <v>Convert.ToString(reader["note2"])</v>
      </c>
      <c r="Q11" s="19" t="str" cm="1">
        <f t="array" ref="Q11">SUBSTITUTE(SUBSTITUTE(Templates[Repository_Entity_Args_Null],"__Convert__",ValueObject[[#This Row],[Convert]]),"__TableColumn__",ValueObject[[#This Row],[DBテーブル_物理名]])</f>
        <v>reader["note2"] != DBNull.Value ? Convert.ToString(reader["note2"]) : null</v>
      </c>
      <c r="R11" s="19" t="str">
        <f>IF(ValueObject[[#This Row],[NotNull]]=1,ValueObject[[#This Row],[Repository_Entity_Args_NotNull]],ValueObject[[#This Row],[Repository_Entity_Args_Null]])</f>
        <v>reader["note2"] != DBNull.Value ? Convert.ToString(reader["note2"]) : null</v>
      </c>
      <c r="S11" s="19" t="str">
        <f>ValueObject[[#This Row],[DBテーブル_物理名]]&amp;" = @"&amp;ValueObject[[#This Row],[DBテーブル_物理名]]</f>
        <v>note2 = @note2</v>
      </c>
      <c r="T11" s="19" t="str" cm="1">
        <f t="array" ref="T11">SUBSTITUTE(SUBSTITUTE(Templates[SQLiteParameter_Args],"__Column__",ValueObject[[#This Row],[DBテーブル_物理名]]),"__VO__",ValueObject[[#This Row],[Entity_プロパティ]])</f>
        <v>new SQLiteParameter("@note2", entity.Note2.Value)</v>
      </c>
      <c r="U11" s="19" t="str" cm="1">
        <f t="array" ref="U11">SUBSTITUTE(SUBSTITUTE(Templates[ViewModelEntity_Property_get],"__Type__",ValueObject[[#This Row],[型]]),"__EntityProperty__",ValueObject[[#This Row],[Entity_プロパティ]])</f>
        <v xml:space="preserve">        public string? Note2 =&gt; _entity.Note2.Value;</v>
      </c>
      <c r="V11" s="19" t="str" cm="1">
        <f t="array" ref="V11">SUBSTITUTE(SUBSTITUTE(Templates[ViewModelEntity_Property_getset],"__Type__",ValueObject[[#This Row],[型]]),"__EntityProperty__",ValueObject[[#This Row],[Entity_プロパティ]])</f>
        <v xml:space="preserve">       public string? Note2 
        {
            get { return _entity.Note2.Value; }
            set { _entity.Note2 = new Note2(value); }
        }</v>
      </c>
      <c r="W11" s="19" t="str" cm="1">
        <f t="array" ref="W11">SUBSTITUTE(SUBSTITUTE(SUBSTITUTE(Templates[ValueObject],"__SN__",'1_インプット'!$E$3),"__VO__",ValueObject[[#This Row],[ValueObject]]),"__VOType__",ValueObject[[#This Row],[型]])</f>
        <v>using Slideshow.Domain.ValueObjects;
namespace Slideshow.Domain.ValueObjects
{
    public sealed class Note : ValueObject&lt;Note&gt;
    {
        /// &lt;summary&gt;
        /// コンストラクタ
        /// &lt;/summary&gt;
        /// &lt;param name="value"&gt;&lt;/param&gt;
        public Note(string? value)
        {
            Value = value;
        }
        public string? Value { get; }
        protected override bool EqualsCore(Note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12" spans="1:23" ht="20.05" customHeight="1" x14ac:dyDescent="0.4">
      <c r="B12" s="20">
        <f>ROW(ValueObject[[#This Row],[VONo]])-3</f>
        <v>9</v>
      </c>
      <c r="C12" s="21" t="str">
        <f>_xlfn.XLOOKUP(ValueObject[[#This Row],[VONo]],InputValueObjects[VONo],InputValueObjects[Entity],"",0,1)</f>
        <v>PageMstEntity</v>
      </c>
      <c r="D12" s="21" t="str">
        <f>_xlfn.XLOOKUP(ValueObject[[#This Row],[VONo]],InputValueObjects[VONo],InputValueObjects[ValueObject],"",0,1)</f>
        <v>Note</v>
      </c>
      <c r="E12" s="21" t="str">
        <f>_xlfn.XLOOKUP(ValueObject[[#This Row],[VONo]],InputValueObjects[VONo],InputValueObjects[DBカラム_物理名],"",0,1)</f>
        <v>note3</v>
      </c>
      <c r="F12" s="19" t="str">
        <f>"@"&amp;ValueObject[[#This Row],[DBテーブル_物理名]]</f>
        <v>@note3</v>
      </c>
      <c r="G12" s="21">
        <f>_xlfn.XLOOKUP(ValueObject[[#This Row],[VONo]],InputValueObjects[VONo],InputValueObjects[PK],"",0,1)</f>
        <v>0</v>
      </c>
      <c r="H12" s="21">
        <f>_xlfn.XLOOKUP(ValueObject[[#This Row],[VONo]],InputValueObjects[VONo],InputValueObjects[NotNull],"",0,1)</f>
        <v>0</v>
      </c>
      <c r="I12" s="21" t="str">
        <f>_xlfn.XLOOKUP(ValueObject[[#This Row],[VONo]],InputValueObjects[VONo],InputValueObjects[型],"",0,1)</f>
        <v>string?</v>
      </c>
      <c r="J12" s="21" t="str">
        <f>REPLACE(ValueObject[[#This Row],[ValueObject]],1,1,LOWER(LEFT(ValueObject[[#This Row],[ValueObject]])))</f>
        <v>note</v>
      </c>
      <c r="K12" s="21" t="str">
        <f>ValueObject[[#This Row],[型]]&amp;" "&amp;ValueObject[[#This Row],[変数_VO]]</f>
        <v>string? note</v>
      </c>
      <c r="L12" s="21" t="str">
        <f>_xlfn.XLOOKUP(ValueObject[[#This Row],[VONo]],InputValueObjects[VONo],InputValueObjects[Entity_プロパティ],"",0,1)</f>
        <v>Note3</v>
      </c>
      <c r="M12" s="21" t="str">
        <f>ValueObject[[#This Row],[Entity_プロパティ]]&amp;" = new "&amp;ValueObject[[#This Row],[ValueObject]]&amp;"("&amp;ValueObject[[#This Row],[変数_VO]]&amp;");"</f>
        <v>Note3 = new Note(note);</v>
      </c>
      <c r="N12" s="21" t="str">
        <f>"public "&amp;ValueObject[[#This Row],[ValueObject]]&amp;" "&amp;ValueObject[[#This Row],[Entity_プロパティ]]&amp;" { get; }"</f>
        <v>public Note Note3 { get; }</v>
      </c>
      <c r="O12" s="21" t="str">
        <f>_xlfn.XLOOKUP(SUBSTITUTE(ValueObject[[#This Row],[型]],"?",""),Types[型],Types[Convert],"",,1)</f>
        <v>Convert.ToString</v>
      </c>
      <c r="P12" s="19" t="str" cm="1">
        <f t="array" ref="P12">SUBSTITUTE(SUBSTITUTE(Templates[Repository_Entity_Args_NotNull],"__Convert__",ValueObject[[#This Row],[Convert]]),"__TableColumn__",ValueObject[[#This Row],[DBテーブル_物理名]])</f>
        <v>Convert.ToString(reader["note3"])</v>
      </c>
      <c r="Q12" s="19" t="str" cm="1">
        <f t="array" ref="Q12">SUBSTITUTE(SUBSTITUTE(Templates[Repository_Entity_Args_Null],"__Convert__",ValueObject[[#This Row],[Convert]]),"__TableColumn__",ValueObject[[#This Row],[DBテーブル_物理名]])</f>
        <v>reader["note3"] != DBNull.Value ? Convert.ToString(reader["note3"]) : null</v>
      </c>
      <c r="R12" s="19" t="str">
        <f>IF(ValueObject[[#This Row],[NotNull]]=1,ValueObject[[#This Row],[Repository_Entity_Args_NotNull]],ValueObject[[#This Row],[Repository_Entity_Args_Null]])</f>
        <v>reader["note3"] != DBNull.Value ? Convert.ToString(reader["note3"]) : null</v>
      </c>
      <c r="S12" s="19" t="str">
        <f>ValueObject[[#This Row],[DBテーブル_物理名]]&amp;" = @"&amp;ValueObject[[#This Row],[DBテーブル_物理名]]</f>
        <v>note3 = @note3</v>
      </c>
      <c r="T12" s="19" t="str" cm="1">
        <f t="array" ref="T12">SUBSTITUTE(SUBSTITUTE(Templates[SQLiteParameter_Args],"__Column__",ValueObject[[#This Row],[DBテーブル_物理名]]),"__VO__",ValueObject[[#This Row],[Entity_プロパティ]])</f>
        <v>new SQLiteParameter("@note3", entity.Note3.Value)</v>
      </c>
      <c r="U12" s="19" t="str" cm="1">
        <f t="array" ref="U12">SUBSTITUTE(SUBSTITUTE(Templates[ViewModelEntity_Property_get],"__Type__",ValueObject[[#This Row],[型]]),"__EntityProperty__",ValueObject[[#This Row],[Entity_プロパティ]])</f>
        <v xml:space="preserve">        public string? Note3 =&gt; _entity.Note3.Value;</v>
      </c>
      <c r="V12" s="19" t="str" cm="1">
        <f t="array" ref="V12">SUBSTITUTE(SUBSTITUTE(Templates[ViewModelEntity_Property_getset],"__Type__",ValueObject[[#This Row],[型]]),"__EntityProperty__",ValueObject[[#This Row],[Entity_プロパティ]])</f>
        <v xml:space="preserve">       public string? Note3 
        {
            get { return _entity.Note3.Value; }
            set { _entity.Note3 = new Note3(value); }
        }</v>
      </c>
      <c r="W12" s="19" t="str" cm="1">
        <f t="array" ref="W12">SUBSTITUTE(SUBSTITUTE(SUBSTITUTE(Templates[ValueObject],"__SN__",'1_インプット'!$E$3),"__VO__",ValueObject[[#This Row],[ValueObject]]),"__VOType__",ValueObject[[#This Row],[型]])</f>
        <v>using Slideshow.Domain.ValueObjects;
namespace Slideshow.Domain.ValueObjects
{
    public sealed class Note : ValueObject&lt;Note&gt;
    {
        /// &lt;summary&gt;
        /// コンストラクタ
        /// &lt;/summary&gt;
        /// &lt;param name="value"&gt;&lt;/param&gt;
        public Note(string? value)
        {
            Value = value;
        }
        public string? Value { get; }
        protected override bool EqualsCore(Note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13" spans="1:23" ht="20.05" customHeight="1" x14ac:dyDescent="0.4">
      <c r="B13" s="20">
        <f>ROW(ValueObject[[#This Row],[VONo]])-3</f>
        <v>10</v>
      </c>
      <c r="C13" s="21" t="str">
        <f>_xlfn.XLOOKUP(ValueObject[[#This Row],[VONo]],InputValueObjects[VONo],InputValueObjects[Entity],"",0,1)</f>
        <v>SlidePatternMstEntity</v>
      </c>
      <c r="D13" s="21" t="str">
        <f>_xlfn.XLOOKUP(ValueObject[[#This Row],[VONo]],InputValueObjects[VONo],InputValueObjects[ValueObject],"",0,1)</f>
        <v>SlidePatternId</v>
      </c>
      <c r="E13" s="21" t="str">
        <f>_xlfn.XLOOKUP(ValueObject[[#This Row],[VONo]],InputValueObjects[VONo],InputValueObjects[DBカラム_物理名],"",0,1)</f>
        <v>slide_pattern_id</v>
      </c>
      <c r="F13" s="19" t="str">
        <f>"@"&amp;ValueObject[[#This Row],[DBテーブル_物理名]]</f>
        <v>@slide_pattern_id</v>
      </c>
      <c r="G13" s="21">
        <f>_xlfn.XLOOKUP(ValueObject[[#This Row],[VONo]],InputValueObjects[VONo],InputValueObjects[PK],"",0,1)</f>
        <v>1</v>
      </c>
      <c r="H13" s="21">
        <f>_xlfn.XLOOKUP(ValueObject[[#This Row],[VONo]],InputValueObjects[VONo],InputValueObjects[NotNull],"",0,1)</f>
        <v>1</v>
      </c>
      <c r="I13" s="21" t="str">
        <f>_xlfn.XLOOKUP(ValueObject[[#This Row],[VONo]],InputValueObjects[VONo],InputValueObjects[型],"",0,1)</f>
        <v>int</v>
      </c>
      <c r="J13" s="21" t="str">
        <f>REPLACE(ValueObject[[#This Row],[ValueObject]],1,1,LOWER(LEFT(ValueObject[[#This Row],[ValueObject]])))</f>
        <v>slidePatternId</v>
      </c>
      <c r="K13" s="21" t="str">
        <f>ValueObject[[#This Row],[型]]&amp;" "&amp;ValueObject[[#This Row],[変数_VO]]</f>
        <v>int slidePatternId</v>
      </c>
      <c r="L13" s="21" t="str">
        <f>_xlfn.XLOOKUP(ValueObject[[#This Row],[VONo]],InputValueObjects[VONo],InputValueObjects[Entity_プロパティ],"",0,1)</f>
        <v>SlidePatternId</v>
      </c>
      <c r="M13" s="21" t="str">
        <f>ValueObject[[#This Row],[Entity_プロパティ]]&amp;" = new "&amp;ValueObject[[#This Row],[ValueObject]]&amp;"("&amp;ValueObject[[#This Row],[変数_VO]]&amp;");"</f>
        <v>SlidePatternId = new SlidePatternId(slidePatternId);</v>
      </c>
      <c r="N13" s="21" t="str">
        <f>"public "&amp;ValueObject[[#This Row],[ValueObject]]&amp;" "&amp;ValueObject[[#This Row],[Entity_プロパティ]]&amp;" { get; }"</f>
        <v>public SlidePatternId SlidePatternId { get; }</v>
      </c>
      <c r="O13" s="21" t="str">
        <f>_xlfn.XLOOKUP(SUBSTITUTE(ValueObject[[#This Row],[型]],"?",""),Types[型],Types[Convert],"",,1)</f>
        <v>Convert.ToInt32</v>
      </c>
      <c r="P13" s="19" t="str" cm="1">
        <f t="array" ref="P13">SUBSTITUTE(SUBSTITUTE(Templates[Repository_Entity_Args_NotNull],"__Convert__",ValueObject[[#This Row],[Convert]]),"__TableColumn__",ValueObject[[#This Row],[DBテーブル_物理名]])</f>
        <v>Convert.ToInt32(reader["slide_pattern_id"])</v>
      </c>
      <c r="Q13" s="19" t="str" cm="1">
        <f t="array" ref="Q13">SUBSTITUTE(SUBSTITUTE(Templates[Repository_Entity_Args_Null],"__Convert__",ValueObject[[#This Row],[Convert]]),"__TableColumn__",ValueObject[[#This Row],[DBテーブル_物理名]])</f>
        <v>reader["slide_pattern_id"] != DBNull.Value ? Convert.ToInt32(reader["slide_pattern_id"]) : null</v>
      </c>
      <c r="R13" s="19" t="str">
        <f>IF(ValueObject[[#This Row],[NotNull]]=1,ValueObject[[#This Row],[Repository_Entity_Args_NotNull]],ValueObject[[#This Row],[Repository_Entity_Args_Null]])</f>
        <v>Convert.ToInt32(reader["slide_pattern_id"])</v>
      </c>
      <c r="S13" s="19" t="str">
        <f>ValueObject[[#This Row],[DBテーブル_物理名]]&amp;" = @"&amp;ValueObject[[#This Row],[DBテーブル_物理名]]</f>
        <v>slide_pattern_id = @slide_pattern_id</v>
      </c>
      <c r="T13" s="19" t="str" cm="1">
        <f t="array" ref="T13">SUBSTITUTE(SUBSTITUTE(Templates[SQLiteParameter_Args],"__Column__",ValueObject[[#This Row],[DBテーブル_物理名]]),"__VO__",ValueObject[[#This Row],[Entity_プロパティ]])</f>
        <v>new SQLiteParameter("@slide_pattern_id", entity.SlidePatternId.Value)</v>
      </c>
      <c r="U13" s="19" t="str" cm="1">
        <f t="array" ref="U13">SUBSTITUTE(SUBSTITUTE(Templates[ViewModelEntity_Property_get],"__Type__",ValueObject[[#This Row],[型]]),"__EntityProperty__",ValueObject[[#This Row],[Entity_プロパティ]])</f>
        <v xml:space="preserve">        public int SlidePatternId =&gt; _entity.SlidePatternId.Value;</v>
      </c>
      <c r="V13" s="19" t="str" cm="1">
        <f t="array" ref="V13">SUBSTITUTE(SUBSTITUTE(Templates[ViewModelEntity_Property_getset],"__Type__",ValueObject[[#This Row],[型]]),"__EntityProperty__",ValueObject[[#This Row],[Entity_プロパティ]])</f>
        <v xml:space="preserve">       public int SlidePatternId 
        {
            get { return _entity.SlidePatternId.Value; }
            set { _entity.SlidePatternId = new SlidePatternId(value); }
        }</v>
      </c>
      <c r="W13" s="19" t="str" cm="1">
        <f t="array" ref="W13">SUBSTITUTE(SUBSTITUTE(SUBSTITUTE(Templates[ValueObject],"__SN__",'1_インプット'!$E$3),"__VO__",ValueObject[[#This Row],[ValueObject]]),"__VOType__",ValueObject[[#This Row],[型]])</f>
        <v>using Slideshow.Domain.ValueObjects;
namespace Slideshow.Domain.ValueObjects
{
    public sealed class SlidePatternId : ValueObject&lt;SlidePatternId&gt;
    {
        /// &lt;summary&gt;
        /// コンストラクタ
        /// &lt;/summary&gt;
        /// &lt;param name="value"&gt;&lt;/param&gt;
        public SlidePatternId(int value)
        {
            Value = value;
        }
        public int Value { get; }
        protected override bool EqualsCore(SlidePatternId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14" spans="1:23" ht="20.05" customHeight="1" x14ac:dyDescent="0.4">
      <c r="B14" s="20">
        <f>ROW(ValueObject[[#This Row],[VONo]])-3</f>
        <v>11</v>
      </c>
      <c r="C14" s="21" t="str">
        <f>_xlfn.XLOOKUP(ValueObject[[#This Row],[VONo]],InputValueObjects[VONo],InputValueObjects[Entity],"",0,1)</f>
        <v>SlidePatternMstEntity</v>
      </c>
      <c r="D14" s="21" t="str">
        <f>_xlfn.XLOOKUP(ValueObject[[#This Row],[VONo]],InputValueObjects[VONo],InputValueObjects[ValueObject],"",0,1)</f>
        <v>SlidePatternName</v>
      </c>
      <c r="E14" s="21" t="str">
        <f>_xlfn.XLOOKUP(ValueObject[[#This Row],[VONo]],InputValueObjects[VONo],InputValueObjects[DBカラム_物理名],"",0,1)</f>
        <v>slide_pattern_name</v>
      </c>
      <c r="F14" s="19" t="str">
        <f>"@"&amp;ValueObject[[#This Row],[DBテーブル_物理名]]</f>
        <v>@slide_pattern_name</v>
      </c>
      <c r="G14" s="21">
        <f>_xlfn.XLOOKUP(ValueObject[[#This Row],[VONo]],InputValueObjects[VONo],InputValueObjects[PK],"",0,1)</f>
        <v>0</v>
      </c>
      <c r="H14" s="21">
        <f>_xlfn.XLOOKUP(ValueObject[[#This Row],[VONo]],InputValueObjects[VONo],InputValueObjects[NotNull],"",0,1)</f>
        <v>1</v>
      </c>
      <c r="I14" s="21" t="str">
        <f>_xlfn.XLOOKUP(ValueObject[[#This Row],[VONo]],InputValueObjects[VONo],InputValueObjects[型],"",0,1)</f>
        <v>string</v>
      </c>
      <c r="J14" s="21" t="str">
        <f>REPLACE(ValueObject[[#This Row],[ValueObject]],1,1,LOWER(LEFT(ValueObject[[#This Row],[ValueObject]])))</f>
        <v>slidePatternName</v>
      </c>
      <c r="K14" s="21" t="str">
        <f>ValueObject[[#This Row],[型]]&amp;" "&amp;ValueObject[[#This Row],[変数_VO]]</f>
        <v>string slidePatternName</v>
      </c>
      <c r="L14" s="21" t="str">
        <f>_xlfn.XLOOKUP(ValueObject[[#This Row],[VONo]],InputValueObjects[VONo],InputValueObjects[Entity_プロパティ],"",0,1)</f>
        <v>SlidePatternName</v>
      </c>
      <c r="M14" s="21" t="str">
        <f>ValueObject[[#This Row],[Entity_プロパティ]]&amp;" = new "&amp;ValueObject[[#This Row],[ValueObject]]&amp;"("&amp;ValueObject[[#This Row],[変数_VO]]&amp;");"</f>
        <v>SlidePatternName = new SlidePatternName(slidePatternName);</v>
      </c>
      <c r="N14" s="21" t="str">
        <f>"public "&amp;ValueObject[[#This Row],[ValueObject]]&amp;" "&amp;ValueObject[[#This Row],[Entity_プロパティ]]&amp;" { get; }"</f>
        <v>public SlidePatternName SlidePatternName { get; }</v>
      </c>
      <c r="O14" s="21" t="str">
        <f>_xlfn.XLOOKUP(SUBSTITUTE(ValueObject[[#This Row],[型]],"?",""),Types[型],Types[Convert],"",,1)</f>
        <v>Convert.ToString</v>
      </c>
      <c r="P14" s="19" t="str" cm="1">
        <f t="array" ref="P14">SUBSTITUTE(SUBSTITUTE(Templates[Repository_Entity_Args_NotNull],"__Convert__",ValueObject[[#This Row],[Convert]]),"__TableColumn__",ValueObject[[#This Row],[DBテーブル_物理名]])</f>
        <v>Convert.ToString(reader["slide_pattern_name"])</v>
      </c>
      <c r="Q14" s="19" t="str" cm="1">
        <f t="array" ref="Q14">SUBSTITUTE(SUBSTITUTE(Templates[Repository_Entity_Args_Null],"__Convert__",ValueObject[[#This Row],[Convert]]),"__TableColumn__",ValueObject[[#This Row],[DBテーブル_物理名]])</f>
        <v>reader["slide_pattern_name"] != DBNull.Value ? Convert.ToString(reader["slide_pattern_name"]) : null</v>
      </c>
      <c r="R14" s="19" t="str">
        <f>IF(ValueObject[[#This Row],[NotNull]]=1,ValueObject[[#This Row],[Repository_Entity_Args_NotNull]],ValueObject[[#This Row],[Repository_Entity_Args_Null]])</f>
        <v>Convert.ToString(reader["slide_pattern_name"])</v>
      </c>
      <c r="S14" s="19" t="str">
        <f>ValueObject[[#This Row],[DBテーブル_物理名]]&amp;" = @"&amp;ValueObject[[#This Row],[DBテーブル_物理名]]</f>
        <v>slide_pattern_name = @slide_pattern_name</v>
      </c>
      <c r="T14" s="19" t="str" cm="1">
        <f t="array" ref="T14">SUBSTITUTE(SUBSTITUTE(Templates[SQLiteParameter_Args],"__Column__",ValueObject[[#This Row],[DBテーブル_物理名]]),"__VO__",ValueObject[[#This Row],[Entity_プロパティ]])</f>
        <v>new SQLiteParameter("@slide_pattern_name", entity.SlidePatternName.Value)</v>
      </c>
      <c r="U14" s="19" t="str" cm="1">
        <f t="array" ref="U14">SUBSTITUTE(SUBSTITUTE(Templates[ViewModelEntity_Property_get],"__Type__",ValueObject[[#This Row],[型]]),"__EntityProperty__",ValueObject[[#This Row],[Entity_プロパティ]])</f>
        <v xml:space="preserve">        public string SlidePatternName =&gt; _entity.SlidePatternName.Value;</v>
      </c>
      <c r="V14" s="19" t="str" cm="1">
        <f t="array" ref="V14">SUBSTITUTE(SUBSTITUTE(Templates[ViewModelEntity_Property_getset],"__Type__",ValueObject[[#This Row],[型]]),"__EntityProperty__",ValueObject[[#This Row],[Entity_プロパティ]])</f>
        <v xml:space="preserve">       public string SlidePatternName 
        {
            get { return _entity.SlidePatternName.Value; }
            set { _entity.SlidePatternName = new SlidePatternName(value); }
        }</v>
      </c>
      <c r="W14" s="19" t="str" cm="1">
        <f t="array" ref="W14">SUBSTITUTE(SUBSTITUTE(SUBSTITUTE(Templates[ValueObject],"__SN__",'1_インプット'!$E$3),"__VO__",ValueObject[[#This Row],[ValueObject]]),"__VOType__",ValueObject[[#This Row],[型]])</f>
        <v>using Slideshow.Domain.ValueObjects;
namespace Slideshow.Domain.ValueObjects
{
    public sealed class SlidePatternName : ValueObject&lt;SlidePatternName&gt;
    {
        /// &lt;summary&gt;
        /// コンストラクタ
        /// &lt;/summary&gt;
        /// &lt;param name="value"&gt;&lt;/param&gt;
        public SlidePatternName(string value)
        {
            Value = value;
        }
        public string Value { get; }
        protected override bool EqualsCore(SlidePatternName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15" spans="1:23" ht="20.05" customHeight="1" x14ac:dyDescent="0.4">
      <c r="B15" s="20">
        <f>ROW(ValueObject[[#This Row],[VONo]])-3</f>
        <v>12</v>
      </c>
      <c r="C15" s="21" t="str">
        <f>_xlfn.XLOOKUP(ValueObject[[#This Row],[VONo]],InputValueObjects[VONo],InputValueObjects[Entity],"",0,1)</f>
        <v>SlidePatternPageMstEntity</v>
      </c>
      <c r="D15" s="21" t="str">
        <f>_xlfn.XLOOKUP(ValueObject[[#This Row],[VONo]],InputValueObjects[VONo],InputValueObjects[ValueObject],"",0,1)</f>
        <v>SlidePatternId</v>
      </c>
      <c r="E15" s="21" t="str">
        <f>_xlfn.XLOOKUP(ValueObject[[#This Row],[VONo]],InputValueObjects[VONo],InputValueObjects[DBカラム_物理名],"",0,1)</f>
        <v>slide_pattern_id</v>
      </c>
      <c r="F15" s="19" t="str">
        <f>"@"&amp;ValueObject[[#This Row],[DBテーブル_物理名]]</f>
        <v>@slide_pattern_id</v>
      </c>
      <c r="G15" s="21">
        <f>_xlfn.XLOOKUP(ValueObject[[#This Row],[VONo]],InputValueObjects[VONo],InputValueObjects[PK],"",0,1)</f>
        <v>1</v>
      </c>
      <c r="H15" s="21">
        <f>_xlfn.XLOOKUP(ValueObject[[#This Row],[VONo]],InputValueObjects[VONo],InputValueObjects[NotNull],"",0,1)</f>
        <v>1</v>
      </c>
      <c r="I15" s="21" t="str">
        <f>_xlfn.XLOOKUP(ValueObject[[#This Row],[VONo]],InputValueObjects[VONo],InputValueObjects[型],"",0,1)</f>
        <v>int</v>
      </c>
      <c r="J15" s="21" t="str">
        <f>REPLACE(ValueObject[[#This Row],[ValueObject]],1,1,LOWER(LEFT(ValueObject[[#This Row],[ValueObject]])))</f>
        <v>slidePatternId</v>
      </c>
      <c r="K15" s="21" t="str">
        <f>ValueObject[[#This Row],[型]]&amp;" "&amp;ValueObject[[#This Row],[変数_VO]]</f>
        <v>int slidePatternId</v>
      </c>
      <c r="L15" s="21" t="str">
        <f>_xlfn.XLOOKUP(ValueObject[[#This Row],[VONo]],InputValueObjects[VONo],InputValueObjects[Entity_プロパティ],"",0,1)</f>
        <v>SlidePatternId</v>
      </c>
      <c r="M15" s="21" t="str">
        <f>ValueObject[[#This Row],[Entity_プロパティ]]&amp;" = new "&amp;ValueObject[[#This Row],[ValueObject]]&amp;"("&amp;ValueObject[[#This Row],[変数_VO]]&amp;");"</f>
        <v>SlidePatternId = new SlidePatternId(slidePatternId);</v>
      </c>
      <c r="N15" s="21" t="str">
        <f>"public "&amp;ValueObject[[#This Row],[ValueObject]]&amp;" "&amp;ValueObject[[#This Row],[Entity_プロパティ]]&amp;" { get; }"</f>
        <v>public SlidePatternId SlidePatternId { get; }</v>
      </c>
      <c r="O15" s="21" t="str">
        <f>_xlfn.XLOOKUP(SUBSTITUTE(ValueObject[[#This Row],[型]],"?",""),Types[型],Types[Convert],"",,1)</f>
        <v>Convert.ToInt32</v>
      </c>
      <c r="P15" s="19" t="str" cm="1">
        <f t="array" ref="P15">SUBSTITUTE(SUBSTITUTE(Templates[Repository_Entity_Args_NotNull],"__Convert__",ValueObject[[#This Row],[Convert]]),"__TableColumn__",ValueObject[[#This Row],[DBテーブル_物理名]])</f>
        <v>Convert.ToInt32(reader["slide_pattern_id"])</v>
      </c>
      <c r="Q15" s="19" t="str" cm="1">
        <f t="array" ref="Q15">SUBSTITUTE(SUBSTITUTE(Templates[Repository_Entity_Args_Null],"__Convert__",ValueObject[[#This Row],[Convert]]),"__TableColumn__",ValueObject[[#This Row],[DBテーブル_物理名]])</f>
        <v>reader["slide_pattern_id"] != DBNull.Value ? Convert.ToInt32(reader["slide_pattern_id"]) : null</v>
      </c>
      <c r="R15" s="19" t="str">
        <f>IF(ValueObject[[#This Row],[NotNull]]=1,ValueObject[[#This Row],[Repository_Entity_Args_NotNull]],ValueObject[[#This Row],[Repository_Entity_Args_Null]])</f>
        <v>Convert.ToInt32(reader["slide_pattern_id"])</v>
      </c>
      <c r="S15" s="19" t="str">
        <f>ValueObject[[#This Row],[DBテーブル_物理名]]&amp;" = @"&amp;ValueObject[[#This Row],[DBテーブル_物理名]]</f>
        <v>slide_pattern_id = @slide_pattern_id</v>
      </c>
      <c r="T15" s="19" t="str" cm="1">
        <f t="array" ref="T15">SUBSTITUTE(SUBSTITUTE(Templates[SQLiteParameter_Args],"__Column__",ValueObject[[#This Row],[DBテーブル_物理名]]),"__VO__",ValueObject[[#This Row],[Entity_プロパティ]])</f>
        <v>new SQLiteParameter("@slide_pattern_id", entity.SlidePatternId.Value)</v>
      </c>
      <c r="U15" s="19" t="str" cm="1">
        <f t="array" ref="U15">SUBSTITUTE(SUBSTITUTE(Templates[ViewModelEntity_Property_get],"__Type__",ValueObject[[#This Row],[型]]),"__EntityProperty__",ValueObject[[#This Row],[Entity_プロパティ]])</f>
        <v xml:space="preserve">        public int SlidePatternId =&gt; _entity.SlidePatternId.Value;</v>
      </c>
      <c r="V15" s="19" t="str" cm="1">
        <f t="array" ref="V15">SUBSTITUTE(SUBSTITUTE(Templates[ViewModelEntity_Property_getset],"__Type__",ValueObject[[#This Row],[型]]),"__EntityProperty__",ValueObject[[#This Row],[Entity_プロパティ]])</f>
        <v xml:space="preserve">       public int SlidePatternId 
        {
            get { return _entity.SlidePatternId.Value; }
            set { _entity.SlidePatternId = new SlidePatternId(value); }
        }</v>
      </c>
      <c r="W15" s="19" t="str" cm="1">
        <f t="array" ref="W15">SUBSTITUTE(SUBSTITUTE(SUBSTITUTE(Templates[ValueObject],"__SN__",'1_インプット'!$E$3),"__VO__",ValueObject[[#This Row],[ValueObject]]),"__VOType__",ValueObject[[#This Row],[型]])</f>
        <v>using Slideshow.Domain.ValueObjects;
namespace Slideshow.Domain.ValueObjects
{
    public sealed class SlidePatternId : ValueObject&lt;SlidePatternId&gt;
    {
        /// &lt;summary&gt;
        /// コンストラクタ
        /// &lt;/summary&gt;
        /// &lt;param name="value"&gt;&lt;/param&gt;
        public SlidePatternId(int value)
        {
            Value = value;
        }
        public int Value { get; }
        protected override bool EqualsCore(SlidePatternId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16" spans="1:23" ht="20.05" customHeight="1" x14ac:dyDescent="0.4">
      <c r="B16" s="20">
        <f>ROW(ValueObject[[#This Row],[VONo]])-3</f>
        <v>13</v>
      </c>
      <c r="C16" s="21" t="str">
        <f>_xlfn.XLOOKUP(ValueObject[[#This Row],[VONo]],InputValueObjects[VONo],InputValueObjects[Entity],"",0,1)</f>
        <v>SlidePatternPageMstEntity</v>
      </c>
      <c r="D16" s="21" t="str">
        <f>_xlfn.XLOOKUP(ValueObject[[#This Row],[VONo]],InputValueObjects[VONo],InputValueObjects[ValueObject],"",0,1)</f>
        <v>SlideNo</v>
      </c>
      <c r="E16" s="21" t="str">
        <f>_xlfn.XLOOKUP(ValueObject[[#This Row],[VONo]],InputValueObjects[VONo],InputValueObjects[DBカラム_物理名],"",0,1)</f>
        <v>slide_no</v>
      </c>
      <c r="F16" s="19" t="str">
        <f>"@"&amp;ValueObject[[#This Row],[DBテーブル_物理名]]</f>
        <v>@slide_no</v>
      </c>
      <c r="G16" s="21">
        <f>_xlfn.XLOOKUP(ValueObject[[#This Row],[VONo]],InputValueObjects[VONo],InputValueObjects[PK],"",0,1)</f>
        <v>1</v>
      </c>
      <c r="H16" s="21">
        <f>_xlfn.XLOOKUP(ValueObject[[#This Row],[VONo]],InputValueObjects[VONo],InputValueObjects[NotNull],"",0,1)</f>
        <v>1</v>
      </c>
      <c r="I16" s="21" t="str">
        <f>_xlfn.XLOOKUP(ValueObject[[#This Row],[VONo]],InputValueObjects[VONo],InputValueObjects[型],"",0,1)</f>
        <v>int</v>
      </c>
      <c r="J16" s="21" t="str">
        <f>REPLACE(ValueObject[[#This Row],[ValueObject]],1,1,LOWER(LEFT(ValueObject[[#This Row],[ValueObject]])))</f>
        <v>slideNo</v>
      </c>
      <c r="K16" s="21" t="str">
        <f>ValueObject[[#This Row],[型]]&amp;" "&amp;ValueObject[[#This Row],[変数_VO]]</f>
        <v>int slideNo</v>
      </c>
      <c r="L16" s="21" t="str">
        <f>_xlfn.XLOOKUP(ValueObject[[#This Row],[VONo]],InputValueObjects[VONo],InputValueObjects[Entity_プロパティ],"",0,1)</f>
        <v>SlideNo</v>
      </c>
      <c r="M16" s="21" t="str">
        <f>ValueObject[[#This Row],[Entity_プロパティ]]&amp;" = new "&amp;ValueObject[[#This Row],[ValueObject]]&amp;"("&amp;ValueObject[[#This Row],[変数_VO]]&amp;");"</f>
        <v>SlideNo = new SlideNo(slideNo);</v>
      </c>
      <c r="N16" s="21" t="str">
        <f>"public "&amp;ValueObject[[#This Row],[ValueObject]]&amp;" "&amp;ValueObject[[#This Row],[Entity_プロパティ]]&amp;" { get; }"</f>
        <v>public SlideNo SlideNo { get; }</v>
      </c>
      <c r="O16" s="21" t="str">
        <f>_xlfn.XLOOKUP(SUBSTITUTE(ValueObject[[#This Row],[型]],"?",""),Types[型],Types[Convert],"",,1)</f>
        <v>Convert.ToInt32</v>
      </c>
      <c r="P16" s="19" t="str" cm="1">
        <f t="array" ref="P16">SUBSTITUTE(SUBSTITUTE(Templates[Repository_Entity_Args_NotNull],"__Convert__",ValueObject[[#This Row],[Convert]]),"__TableColumn__",ValueObject[[#This Row],[DBテーブル_物理名]])</f>
        <v>Convert.ToInt32(reader["slide_no"])</v>
      </c>
      <c r="Q16" s="19" t="str" cm="1">
        <f t="array" ref="Q16">SUBSTITUTE(SUBSTITUTE(Templates[Repository_Entity_Args_Null],"__Convert__",ValueObject[[#This Row],[Convert]]),"__TableColumn__",ValueObject[[#This Row],[DBテーブル_物理名]])</f>
        <v>reader["slide_no"] != DBNull.Value ? Convert.ToInt32(reader["slide_no"]) : null</v>
      </c>
      <c r="R16" s="19" t="str">
        <f>IF(ValueObject[[#This Row],[NotNull]]=1,ValueObject[[#This Row],[Repository_Entity_Args_NotNull]],ValueObject[[#This Row],[Repository_Entity_Args_Null]])</f>
        <v>Convert.ToInt32(reader["slide_no"])</v>
      </c>
      <c r="S16" s="19" t="str">
        <f>ValueObject[[#This Row],[DBテーブル_物理名]]&amp;" = @"&amp;ValueObject[[#This Row],[DBテーブル_物理名]]</f>
        <v>slide_no = @slide_no</v>
      </c>
      <c r="T16" s="19" t="str" cm="1">
        <f t="array" ref="T16">SUBSTITUTE(SUBSTITUTE(Templates[SQLiteParameter_Args],"__Column__",ValueObject[[#This Row],[DBテーブル_物理名]]),"__VO__",ValueObject[[#This Row],[Entity_プロパティ]])</f>
        <v>new SQLiteParameter("@slide_no", entity.SlideNo.Value)</v>
      </c>
      <c r="U16" s="19" t="str" cm="1">
        <f t="array" ref="U16">SUBSTITUTE(SUBSTITUTE(Templates[ViewModelEntity_Property_get],"__Type__",ValueObject[[#This Row],[型]]),"__EntityProperty__",ValueObject[[#This Row],[Entity_プロパティ]])</f>
        <v xml:space="preserve">        public int SlideNo =&gt; _entity.SlideNo.Value;</v>
      </c>
      <c r="V16" s="19" t="str" cm="1">
        <f t="array" ref="V16">SUBSTITUTE(SUBSTITUTE(Templates[ViewModelEntity_Property_getset],"__Type__",ValueObject[[#This Row],[型]]),"__EntityProperty__",ValueObject[[#This Row],[Entity_プロパティ]])</f>
        <v xml:space="preserve">       public int SlideNo 
        {
            get { return _entity.SlideNo.Value; }
            set { _entity.SlideNo = new SlideNo(value); }
        }</v>
      </c>
      <c r="W16" s="19" t="str" cm="1">
        <f t="array" ref="W16">SUBSTITUTE(SUBSTITUTE(SUBSTITUTE(Templates[ValueObject],"__SN__",'1_インプット'!$E$3),"__VO__",ValueObject[[#This Row],[ValueObject]]),"__VOType__",ValueObject[[#This Row],[型]])</f>
        <v>using Slideshow.Domain.ValueObjects;
namespace Slideshow.Domain.ValueObjects
{
    public sealed class SlideNo : ValueObject&lt;SlideNo&gt;
    {
        /// &lt;summary&gt;
        /// コンストラクタ
        /// &lt;/summary&gt;
        /// &lt;param name="value"&gt;&lt;/param&gt;
        public SlideNo(int value)
        {
            Value = value;
        }
        public int Value { get; }
        protected override bool EqualsCore(SlideNo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17" spans="2:23" ht="293.60000000000002" customHeight="1" x14ac:dyDescent="0.4">
      <c r="B17" s="20">
        <f>ROW(ValueObject[[#This Row],[VONo]])-3</f>
        <v>14</v>
      </c>
      <c r="C17" s="21" t="str">
        <f>_xlfn.XLOOKUP(ValueObject[[#This Row],[VONo]],InputValueObjects[VONo],InputValueObjects[Entity],"",0,1)</f>
        <v>SlidePatternPageMstEntity</v>
      </c>
      <c r="D17" s="21" t="str">
        <f>_xlfn.XLOOKUP(ValueObject[[#This Row],[VONo]],InputValueObjects[VONo],InputValueObjects[ValueObject],"",0,1)</f>
        <v>PageId</v>
      </c>
      <c r="E17" s="21" t="str">
        <f>_xlfn.XLOOKUP(ValueObject[[#This Row],[VONo]],InputValueObjects[VONo],InputValueObjects[DBカラム_物理名],"",0,1)</f>
        <v>page_id</v>
      </c>
      <c r="F17" s="19" t="str">
        <f>"@"&amp;ValueObject[[#This Row],[DBテーブル_物理名]]</f>
        <v>@page_id</v>
      </c>
      <c r="G17" s="21">
        <f>_xlfn.XLOOKUP(ValueObject[[#This Row],[VONo]],InputValueObjects[VONo],InputValueObjects[PK],"",0,1)</f>
        <v>0</v>
      </c>
      <c r="H17" s="21">
        <f>_xlfn.XLOOKUP(ValueObject[[#This Row],[VONo]],InputValueObjects[VONo],InputValueObjects[NotNull],"",0,1)</f>
        <v>1</v>
      </c>
      <c r="I17" s="21" t="str">
        <f>_xlfn.XLOOKUP(ValueObject[[#This Row],[VONo]],InputValueObjects[VONo],InputValueObjects[型],"",0,1)</f>
        <v>int</v>
      </c>
      <c r="J17" s="21" t="str">
        <f>REPLACE(ValueObject[[#This Row],[ValueObject]],1,1,LOWER(LEFT(ValueObject[[#This Row],[ValueObject]])))</f>
        <v>pageId</v>
      </c>
      <c r="K17" s="21" t="str">
        <f>ValueObject[[#This Row],[型]]&amp;" "&amp;ValueObject[[#This Row],[変数_VO]]</f>
        <v>int pageId</v>
      </c>
      <c r="L17" s="21" t="str">
        <f>_xlfn.XLOOKUP(ValueObject[[#This Row],[VONo]],InputValueObjects[VONo],InputValueObjects[Entity_プロパティ],"",0,1)</f>
        <v>PageId</v>
      </c>
      <c r="M17" s="21" t="str">
        <f>ValueObject[[#This Row],[Entity_プロパティ]]&amp;" = new "&amp;ValueObject[[#This Row],[ValueObject]]&amp;"("&amp;ValueObject[[#This Row],[変数_VO]]&amp;");"</f>
        <v>PageId = new PageId(pageId);</v>
      </c>
      <c r="N17" s="21" t="str">
        <f>"public "&amp;ValueObject[[#This Row],[ValueObject]]&amp;" "&amp;ValueObject[[#This Row],[Entity_プロパティ]]&amp;" { get; }"</f>
        <v>public PageId PageId { get; }</v>
      </c>
      <c r="O17" s="21" t="str">
        <f>_xlfn.XLOOKUP(SUBSTITUTE(ValueObject[[#This Row],[型]],"?",""),Types[型],Types[Convert],"",,1)</f>
        <v>Convert.ToInt32</v>
      </c>
      <c r="P17" s="19" t="str" cm="1">
        <f t="array" ref="P17">SUBSTITUTE(SUBSTITUTE(Templates[Repository_Entity_Args_NotNull],"__Convert__",ValueObject[[#This Row],[Convert]]),"__TableColumn__",ValueObject[[#This Row],[DBテーブル_物理名]])</f>
        <v>Convert.ToInt32(reader["page_id"])</v>
      </c>
      <c r="Q17" s="19" t="str" cm="1">
        <f t="array" ref="Q17">SUBSTITUTE(SUBSTITUTE(Templates[Repository_Entity_Args_Null],"__Convert__",ValueObject[[#This Row],[Convert]]),"__TableColumn__",ValueObject[[#This Row],[DBテーブル_物理名]])</f>
        <v>reader["page_id"] != DBNull.Value ? Convert.ToInt32(reader["page_id"]) : null</v>
      </c>
      <c r="R17" s="19" t="str">
        <f>IF(ValueObject[[#This Row],[NotNull]]=1,ValueObject[[#This Row],[Repository_Entity_Args_NotNull]],ValueObject[[#This Row],[Repository_Entity_Args_Null]])</f>
        <v>Convert.ToInt32(reader["page_id"])</v>
      </c>
      <c r="S17" s="19" t="str">
        <f>ValueObject[[#This Row],[DBテーブル_物理名]]&amp;" = @"&amp;ValueObject[[#This Row],[DBテーブル_物理名]]</f>
        <v>page_id = @page_id</v>
      </c>
      <c r="T17" s="19" t="str" cm="1">
        <f t="array" ref="T17">SUBSTITUTE(SUBSTITUTE(Templates[SQLiteParameter_Args],"__Column__",ValueObject[[#This Row],[DBテーブル_物理名]]),"__VO__",ValueObject[[#This Row],[Entity_プロパティ]])</f>
        <v>new SQLiteParameter("@page_id", entity.PageId.Value)</v>
      </c>
      <c r="U17" s="19" t="str" cm="1">
        <f t="array" ref="U17">SUBSTITUTE(SUBSTITUTE(Templates[ViewModelEntity_Property_get],"__Type__",ValueObject[[#This Row],[型]]),"__EntityProperty__",ValueObject[[#This Row],[Entity_プロパティ]])</f>
        <v xml:space="preserve">        public int PageId =&gt; _entity.PageId.Value;</v>
      </c>
      <c r="V17" s="19" t="str" cm="1">
        <f t="array" ref="V17">SUBSTITUTE(SUBSTITUTE(Templates[ViewModelEntity_Property_getset],"__Type__",ValueObject[[#This Row],[型]]),"__EntityProperty__",ValueObject[[#This Row],[Entity_プロパティ]])</f>
        <v xml:space="preserve">       public int PageId 
        {
            get { return _entity.PageId.Value; }
            set { _entity.PageId = new PageId(value); }
        }</v>
      </c>
      <c r="W17" s="19" t="str" cm="1">
        <f t="array" ref="W17">SUBSTITUTE(SUBSTITUTE(SUBSTITUTE(Templates[ValueObject],"__SN__",'1_インプット'!$E$3),"__VO__",ValueObject[[#This Row],[ValueObject]]),"__VOType__",ValueObject[[#This Row],[型]])</f>
        <v>using Slideshow.Domain.ValueObjects;
namespace Slideshow.Domain.ValueObjects
{
    public sealed class PageId : ValueObject&lt;PageId&gt;
    {
        /// &lt;summary&gt;
        /// コンストラクタ
        /// &lt;/summary&gt;
        /// &lt;param name="value"&gt;&lt;/param&gt;
        public PageId(int value)
        {
            Value = value;
        }
        public int Value { get; }
        protected override bool EqualsCore(PageId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18" spans="2:23" ht="279" customHeight="1" x14ac:dyDescent="0.4">
      <c r="B18" s="20">
        <f>ROW(ValueObject[[#This Row],[VONo]])-3</f>
        <v>15</v>
      </c>
      <c r="C18" s="21" t="str">
        <f>_xlfn.XLOOKUP(ValueObject[[#This Row],[VONo]],InputValueObjects[VONo],InputValueObjects[Entity],"",0,1)</f>
        <v>SlidePatternNameSelectionMstEntity</v>
      </c>
      <c r="D18" s="21" t="str">
        <f>_xlfn.XLOOKUP(ValueObject[[#This Row],[VONo]],InputValueObjects[VONo],InputValueObjects[ValueObject],"",0,1)</f>
        <v>SlidePatternExampleId</v>
      </c>
      <c r="E18" s="21" t="str">
        <f>_xlfn.XLOOKUP(ValueObject[[#This Row],[VONo]],InputValueObjects[VONo],InputValueObjects[DBカラム_物理名],"",0,1)</f>
        <v>slide_pattern_example_id</v>
      </c>
      <c r="F18" s="19" t="str">
        <f>"@"&amp;ValueObject[[#This Row],[DBテーブル_物理名]]</f>
        <v>@slide_pattern_example_id</v>
      </c>
      <c r="G18" s="21">
        <f>_xlfn.XLOOKUP(ValueObject[[#This Row],[VONo]],InputValueObjects[VONo],InputValueObjects[PK],"",0,1)</f>
        <v>1</v>
      </c>
      <c r="H18" s="21">
        <f>_xlfn.XLOOKUP(ValueObject[[#This Row],[VONo]],InputValueObjects[VONo],InputValueObjects[NotNull],"",0,1)</f>
        <v>1</v>
      </c>
      <c r="I18" s="21" t="str">
        <f>_xlfn.XLOOKUP(ValueObject[[#This Row],[VONo]],InputValueObjects[VONo],InputValueObjects[型],"",0,1)</f>
        <v>int</v>
      </c>
      <c r="J18" s="21" t="str">
        <f>REPLACE(ValueObject[[#This Row],[ValueObject]],1,1,LOWER(LEFT(ValueObject[[#This Row],[ValueObject]])))</f>
        <v>slidePatternExampleId</v>
      </c>
      <c r="K18" s="21" t="str">
        <f>ValueObject[[#This Row],[型]]&amp;" "&amp;ValueObject[[#This Row],[変数_VO]]</f>
        <v>int slidePatternExampleId</v>
      </c>
      <c r="L18" s="21" t="str">
        <f>_xlfn.XLOOKUP(ValueObject[[#This Row],[VONo]],InputValueObjects[VONo],InputValueObjects[Entity_プロパティ],"",0,1)</f>
        <v>SlidePatternExampleId</v>
      </c>
      <c r="M18" s="21" t="str">
        <f>ValueObject[[#This Row],[Entity_プロパティ]]&amp;" = new "&amp;ValueObject[[#This Row],[ValueObject]]&amp;"("&amp;ValueObject[[#This Row],[変数_VO]]&amp;");"</f>
        <v>SlidePatternExampleId = new SlidePatternExampleId(slidePatternExampleId);</v>
      </c>
      <c r="N18" s="21" t="str">
        <f>"public "&amp;ValueObject[[#This Row],[ValueObject]]&amp;" "&amp;ValueObject[[#This Row],[Entity_プロパティ]]&amp;" { get; }"</f>
        <v>public SlidePatternExampleId SlidePatternExampleId { get; }</v>
      </c>
      <c r="O18" s="21" t="str">
        <f>_xlfn.XLOOKUP(SUBSTITUTE(ValueObject[[#This Row],[型]],"?",""),Types[型],Types[Convert],"",,1)</f>
        <v>Convert.ToInt32</v>
      </c>
      <c r="P18" s="19" t="str" cm="1">
        <f t="array" ref="P18">SUBSTITUTE(SUBSTITUTE(Templates[Repository_Entity_Args_NotNull],"__Convert__",ValueObject[[#This Row],[Convert]]),"__TableColumn__",ValueObject[[#This Row],[DBテーブル_物理名]])</f>
        <v>Convert.ToInt32(reader["slide_pattern_example_id"])</v>
      </c>
      <c r="Q18" s="19" t="str" cm="1">
        <f t="array" ref="Q18">SUBSTITUTE(SUBSTITUTE(Templates[Repository_Entity_Args_Null],"__Convert__",ValueObject[[#This Row],[Convert]]),"__TableColumn__",ValueObject[[#This Row],[DBテーブル_物理名]])</f>
        <v>reader["slide_pattern_example_id"] != DBNull.Value ? Convert.ToInt32(reader["slide_pattern_example_id"]) : null</v>
      </c>
      <c r="R18" s="19" t="str">
        <f>IF(ValueObject[[#This Row],[NotNull]]=1,ValueObject[[#This Row],[Repository_Entity_Args_NotNull]],ValueObject[[#This Row],[Repository_Entity_Args_Null]])</f>
        <v>Convert.ToInt32(reader["slide_pattern_example_id"])</v>
      </c>
      <c r="S18" s="19" t="str">
        <f>ValueObject[[#This Row],[DBテーブル_物理名]]&amp;" = @"&amp;ValueObject[[#This Row],[DBテーブル_物理名]]</f>
        <v>slide_pattern_example_id = @slide_pattern_example_id</v>
      </c>
      <c r="T18" s="19" t="str" cm="1">
        <f t="array" ref="T18">SUBSTITUTE(SUBSTITUTE(Templates[SQLiteParameter_Args],"__Column__",ValueObject[[#This Row],[DBテーブル_物理名]]),"__VO__",ValueObject[[#This Row],[Entity_プロパティ]])</f>
        <v>new SQLiteParameter("@slide_pattern_example_id", entity.SlidePatternExampleId.Value)</v>
      </c>
      <c r="U18" s="19" t="str" cm="1">
        <f t="array" ref="U18">SUBSTITUTE(SUBSTITUTE(Templates[ViewModelEntity_Property_get],"__Type__",ValueObject[[#This Row],[型]]),"__EntityProperty__",ValueObject[[#This Row],[Entity_プロパティ]])</f>
        <v xml:space="preserve">        public int SlidePatternExampleId =&gt; _entity.SlidePatternExampleId.Value;</v>
      </c>
      <c r="V18" s="19" t="str" cm="1">
        <f t="array" ref="V18">SUBSTITUTE(SUBSTITUTE(Templates[ViewModelEntity_Property_getset],"__Type__",ValueObject[[#This Row],[型]]),"__EntityProperty__",ValueObject[[#This Row],[Entity_プロパティ]])</f>
        <v xml:space="preserve">       public int SlidePatternExampleId 
        {
            get { return _entity.SlidePatternExampleId.Value; }
            set { _entity.SlidePatternExampleId = new SlidePatternExampleId(value); }
        }</v>
      </c>
      <c r="W18" s="19" t="str" cm="1">
        <f t="array" ref="W18">SUBSTITUTE(SUBSTITUTE(SUBSTITUTE(Templates[ValueObject],"__SN__",'1_インプット'!$E$3),"__VO__",ValueObject[[#This Row],[ValueObject]]),"__VOType__",ValueObject[[#This Row],[型]])</f>
        <v>using Slideshow.Domain.ValueObjects;
namespace Slideshow.Domain.ValueObjects
{
    public sealed class SlidePatternExampleId : ValueObject&lt;SlidePatternExampleId&gt;
    {
        /// &lt;summary&gt;
        /// コンストラクタ
        /// &lt;/summary&gt;
        /// &lt;param name="value"&gt;&lt;/param&gt;
        public SlidePatternExampleId(int value)
        {
            Value = value;
        }
        public int Value { get; }
        protected override bool EqualsCore(SlidePatternExampleId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19" spans="2:23" ht="20.05" customHeight="1" x14ac:dyDescent="0.4">
      <c r="B19" s="20">
        <f>ROW(ValueObject[[#This Row],[VONo]])-3</f>
        <v>16</v>
      </c>
      <c r="C19" s="21" t="str">
        <f>_xlfn.XLOOKUP(ValueObject[[#This Row],[VONo]],InputValueObjects[VONo],InputValueObjects[Entity],"",0,1)</f>
        <v>SlidePatternNameSelectionMstEntity</v>
      </c>
      <c r="D19" s="21" t="str">
        <f>_xlfn.XLOOKUP(ValueObject[[#This Row],[VONo]],InputValueObjects[VONo],InputValueObjects[ValueObject],"",0,1)</f>
        <v>SlidePatternName</v>
      </c>
      <c r="E19" s="21" t="str">
        <f>_xlfn.XLOOKUP(ValueObject[[#This Row],[VONo]],InputValueObjects[VONo],InputValueObjects[DBカラム_物理名],"",0,1)</f>
        <v>slide_pattern_name_example</v>
      </c>
      <c r="F19" s="19" t="str">
        <f>"@"&amp;ValueObject[[#This Row],[DBテーブル_物理名]]</f>
        <v>@slide_pattern_name_example</v>
      </c>
      <c r="G19" s="21">
        <f>_xlfn.XLOOKUP(ValueObject[[#This Row],[VONo]],InputValueObjects[VONo],InputValueObjects[PK],"",0,1)</f>
        <v>0</v>
      </c>
      <c r="H19" s="21">
        <f>_xlfn.XLOOKUP(ValueObject[[#This Row],[VONo]],InputValueObjects[VONo],InputValueObjects[NotNull],"",0,1)</f>
        <v>1</v>
      </c>
      <c r="I19" s="21" t="str">
        <f>_xlfn.XLOOKUP(ValueObject[[#This Row],[VONo]],InputValueObjects[VONo],InputValueObjects[型],"",0,1)</f>
        <v>string</v>
      </c>
      <c r="J19" s="21" t="str">
        <f>REPLACE(ValueObject[[#This Row],[ValueObject]],1,1,LOWER(LEFT(ValueObject[[#This Row],[ValueObject]])))</f>
        <v>slidePatternName</v>
      </c>
      <c r="K19" s="21" t="str">
        <f>ValueObject[[#This Row],[型]]&amp;" "&amp;ValueObject[[#This Row],[変数_VO]]</f>
        <v>string slidePatternName</v>
      </c>
      <c r="L19" s="21" t="str">
        <f>_xlfn.XLOOKUP(ValueObject[[#This Row],[VONo]],InputValueObjects[VONo],InputValueObjects[Entity_プロパティ],"",0,1)</f>
        <v>SlidePatternNameExample</v>
      </c>
      <c r="M19" s="21" t="str">
        <f>ValueObject[[#This Row],[Entity_プロパティ]]&amp;" = new "&amp;ValueObject[[#This Row],[ValueObject]]&amp;"("&amp;ValueObject[[#This Row],[変数_VO]]&amp;");"</f>
        <v>SlidePatternNameExample = new SlidePatternName(slidePatternName);</v>
      </c>
      <c r="N19" s="21" t="str">
        <f>"public "&amp;ValueObject[[#This Row],[ValueObject]]&amp;" "&amp;ValueObject[[#This Row],[Entity_プロパティ]]&amp;" { get; }"</f>
        <v>public SlidePatternName SlidePatternNameExample { get; }</v>
      </c>
      <c r="O19" s="21" t="str">
        <f>_xlfn.XLOOKUP(SUBSTITUTE(ValueObject[[#This Row],[型]],"?",""),Types[型],Types[Convert],"",,1)</f>
        <v>Convert.ToString</v>
      </c>
      <c r="P19" s="19" t="str" cm="1">
        <f t="array" ref="P19">SUBSTITUTE(SUBSTITUTE(Templates[Repository_Entity_Args_NotNull],"__Convert__",ValueObject[[#This Row],[Convert]]),"__TableColumn__",ValueObject[[#This Row],[DBテーブル_物理名]])</f>
        <v>Convert.ToString(reader["slide_pattern_name_example"])</v>
      </c>
      <c r="Q19" s="19" t="str" cm="1">
        <f t="array" ref="Q19">SUBSTITUTE(SUBSTITUTE(Templates[Repository_Entity_Args_Null],"__Convert__",ValueObject[[#This Row],[Convert]]),"__TableColumn__",ValueObject[[#This Row],[DBテーブル_物理名]])</f>
        <v>reader["slide_pattern_name_example"] != DBNull.Value ? Convert.ToString(reader["slide_pattern_name_example"]) : null</v>
      </c>
      <c r="R19" s="19" t="str">
        <f>IF(ValueObject[[#This Row],[NotNull]]=1,ValueObject[[#This Row],[Repository_Entity_Args_NotNull]],ValueObject[[#This Row],[Repository_Entity_Args_Null]])</f>
        <v>Convert.ToString(reader["slide_pattern_name_example"])</v>
      </c>
      <c r="S19" s="19" t="str">
        <f>ValueObject[[#This Row],[DBテーブル_物理名]]&amp;" = @"&amp;ValueObject[[#This Row],[DBテーブル_物理名]]</f>
        <v>slide_pattern_name_example = @slide_pattern_name_example</v>
      </c>
      <c r="T19" s="19" t="str" cm="1">
        <f t="array" ref="T19">SUBSTITUTE(SUBSTITUTE(Templates[SQLiteParameter_Args],"__Column__",ValueObject[[#This Row],[DBテーブル_物理名]]),"__VO__",ValueObject[[#This Row],[Entity_プロパティ]])</f>
        <v>new SQLiteParameter("@slide_pattern_name_example", entity.SlidePatternNameExample.Value)</v>
      </c>
      <c r="U19" s="19" t="str" cm="1">
        <f t="array" ref="U19">SUBSTITUTE(SUBSTITUTE(Templates[ViewModelEntity_Property_get],"__Type__",ValueObject[[#This Row],[型]]),"__EntityProperty__",ValueObject[[#This Row],[Entity_プロパティ]])</f>
        <v xml:space="preserve">        public string SlidePatternNameExample =&gt; _entity.SlidePatternNameExample.Value;</v>
      </c>
      <c r="V19" s="19" t="str" cm="1">
        <f t="array" ref="V19">SUBSTITUTE(SUBSTITUTE(Templates[ViewModelEntity_Property_getset],"__Type__",ValueObject[[#This Row],[型]]),"__EntityProperty__",ValueObject[[#This Row],[Entity_プロパティ]])</f>
        <v xml:space="preserve">       public string SlidePatternNameExample 
        {
            get { return _entity.SlidePatternNameExample.Value; }
            set { _entity.SlidePatternNameExample = new SlidePatternNameExample(value); }
        }</v>
      </c>
      <c r="W19" s="19" t="str" cm="1">
        <f t="array" ref="W19">SUBSTITUTE(SUBSTITUTE(SUBSTITUTE(Templates[ValueObject],"__SN__",'1_インプット'!$E$3),"__VO__",ValueObject[[#This Row],[ValueObject]]),"__VOType__",ValueObject[[#This Row],[型]])</f>
        <v>using Slideshow.Domain.ValueObjects;
namespace Slideshow.Domain.ValueObjects
{
    public sealed class SlidePatternName : ValueObject&lt;SlidePatternName&gt;
    {
        /// &lt;summary&gt;
        /// コンストラクタ
        /// &lt;/summary&gt;
        /// &lt;param name="value"&gt;&lt;/param&gt;
        public SlidePatternName(string value)
        {
            Value = value;
        }
        public string Value { get; }
        protected override bool EqualsCore(SlidePatternName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20" spans="2:23" ht="20.05" customHeight="1" x14ac:dyDescent="0.4">
      <c r="B20" s="20">
        <f>ROW(ValueObject[[#This Row],[VONo]])-3</f>
        <v>17</v>
      </c>
      <c r="C20" s="21" t="str">
        <f>_xlfn.XLOOKUP(ValueObject[[#This Row],[VONo]],InputValueObjects[VONo],InputValueObjects[Entity],"",0,1)</f>
        <v/>
      </c>
      <c r="D20" s="21" t="str">
        <f>_xlfn.XLOOKUP(ValueObject[[#This Row],[VONo]],InputValueObjects[VONo],InputValueObjects[ValueObject],"",0,1)</f>
        <v/>
      </c>
      <c r="E20" s="21" t="str">
        <f>_xlfn.XLOOKUP(ValueObject[[#This Row],[VONo]],InputValueObjects[VONo],InputValueObjects[DBカラム_物理名],"",0,1)</f>
        <v/>
      </c>
      <c r="F20" s="19" t="str">
        <f>"@"&amp;ValueObject[[#This Row],[DBテーブル_物理名]]</f>
        <v>@</v>
      </c>
      <c r="G20" s="21" t="str">
        <f>_xlfn.XLOOKUP(ValueObject[[#This Row],[VONo]],InputValueObjects[VONo],InputValueObjects[PK],"",0,1)</f>
        <v/>
      </c>
      <c r="H20" s="21" t="str">
        <f>_xlfn.XLOOKUP(ValueObject[[#This Row],[VONo]],InputValueObjects[VONo],InputValueObjects[NotNull],"",0,1)</f>
        <v/>
      </c>
      <c r="I20" s="21" t="str">
        <f>_xlfn.XLOOKUP(ValueObject[[#This Row],[VONo]],InputValueObjects[VONo],InputValueObjects[型],"",0,1)</f>
        <v/>
      </c>
      <c r="J20" s="21" t="str">
        <f>REPLACE(ValueObject[[#This Row],[ValueObject]],1,1,LOWER(LEFT(ValueObject[[#This Row],[ValueObject]])))</f>
        <v/>
      </c>
      <c r="K20" s="21" t="str">
        <f>ValueObject[[#This Row],[型]]&amp;" "&amp;ValueObject[[#This Row],[変数_VO]]</f>
        <v xml:space="preserve"> </v>
      </c>
      <c r="L20" s="21" t="str">
        <f>_xlfn.XLOOKUP(ValueObject[[#This Row],[VONo]],InputValueObjects[VONo],InputValueObjects[Entity_プロパティ],"",0,1)</f>
        <v/>
      </c>
      <c r="M20" s="21" t="str">
        <f>ValueObject[[#This Row],[Entity_プロパティ]]&amp;" = new "&amp;ValueObject[[#This Row],[ValueObject]]&amp;"("&amp;ValueObject[[#This Row],[変数_VO]]&amp;");"</f>
        <v xml:space="preserve"> = new ();</v>
      </c>
      <c r="N20" s="21" t="str">
        <f>"public "&amp;ValueObject[[#This Row],[ValueObject]]&amp;" "&amp;ValueObject[[#This Row],[Entity_プロパティ]]&amp;" { get; }"</f>
        <v>public   { get; }</v>
      </c>
      <c r="O20" s="21" t="str">
        <f>_xlfn.XLOOKUP(SUBSTITUTE(ValueObject[[#This Row],[型]],"?",""),Types[型],Types[Convert],"",,1)</f>
        <v/>
      </c>
      <c r="P20" s="19" t="str" cm="1">
        <f t="array" ref="P20">SUBSTITUTE(SUBSTITUTE(Templates[Repository_Entity_Args_NotNull],"__Convert__",ValueObject[[#This Row],[Convert]]),"__TableColumn__",ValueObject[[#This Row],[DBテーブル_物理名]])</f>
        <v>(reader[""])</v>
      </c>
      <c r="Q20" s="19" t="str" cm="1">
        <f t="array" ref="Q20">SUBSTITUTE(SUBSTITUTE(Templates[Repository_Entity_Args_Null],"__Convert__",ValueObject[[#This Row],[Convert]]),"__TableColumn__",ValueObject[[#This Row],[DBテーブル_物理名]])</f>
        <v>reader[""] != DBNull.Value ? (reader[""]) : null</v>
      </c>
      <c r="R20" s="19" t="str">
        <f>IF(ValueObject[[#This Row],[NotNull]]=1,ValueObject[[#This Row],[Repository_Entity_Args_NotNull]],ValueObject[[#This Row],[Repository_Entity_Args_Null]])</f>
        <v>reader[""] != DBNull.Value ? (reader[""]) : null</v>
      </c>
      <c r="S20" s="19" t="str">
        <f>ValueObject[[#This Row],[DBテーブル_物理名]]&amp;" = @"&amp;ValueObject[[#This Row],[DBテーブル_物理名]]</f>
        <v xml:space="preserve"> = @</v>
      </c>
      <c r="T20" s="19" t="str" cm="1">
        <f t="array" ref="T20">SUBSTITUTE(SUBSTITUTE(Templates[SQLiteParameter_Args],"__Column__",ValueObject[[#This Row],[DBテーブル_物理名]]),"__VO__",ValueObject[[#This Row],[Entity_プロパティ]])</f>
        <v>new SQLiteParameter("@", entity..Value)</v>
      </c>
      <c r="U20" s="19" t="str" cm="1">
        <f t="array" ref="U20">SUBSTITUTE(SUBSTITUTE(Templates[ViewModelEntity_Property_get],"__Type__",ValueObject[[#This Row],[型]]),"__EntityProperty__",ValueObject[[#This Row],[Entity_プロパティ]])</f>
        <v xml:space="preserve">        public   =&gt; _entity..Value;</v>
      </c>
      <c r="V20" s="19" t="str" cm="1">
        <f t="array" ref="V20">SUBSTITUTE(SUBSTITUTE(Templates[ViewModelEntity_Property_getset],"__Type__",ValueObject[[#This Row],[型]]),"__EntityProperty__",ValueObject[[#This Row],[Entity_プロパティ]])</f>
        <v xml:space="preserve">       public   
        {
            get { return _entity..Value; }
            set { _entity. = new (value); }
        }</v>
      </c>
      <c r="W20" s="19" t="str" cm="1">
        <f t="array" ref="W20">SUBSTITUTE(SUBSTITUTE(SUBSTITUTE(Templates[ValueObject],"__SN__",'1_インプット'!$E$3),"__VO__",ValueObject[[#This Row],[ValueObject]]),"__VOType__",ValueObject[[#This Row],[型]])</f>
        <v>using Slideshow.Domain.ValueObjects;
namespace Slideshow.Domain.ValueObjects
{
    public sealed class  : ValueObject&lt;&gt;
    {
        /// &lt;summary&gt;
        /// コンストラクタ
        /// &lt;/summary&gt;
        /// &lt;param name="value"&gt;&lt;/param&gt;
        public ( value)
        {
            Value = value;
        }
        public  Value { get; }
        protected override bool EqualsCore(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21" spans="2:23" ht="20.05" customHeight="1" x14ac:dyDescent="0.4">
      <c r="B21" s="20">
        <f>ROW(ValueObject[[#This Row],[VONo]])-3</f>
        <v>18</v>
      </c>
      <c r="C21" s="21" t="str">
        <f>_xlfn.XLOOKUP(ValueObject[[#This Row],[VONo]],InputValueObjects[VONo],InputValueObjects[Entity],"",0,1)</f>
        <v/>
      </c>
      <c r="D21" s="21" t="str">
        <f>_xlfn.XLOOKUP(ValueObject[[#This Row],[VONo]],InputValueObjects[VONo],InputValueObjects[ValueObject],"",0,1)</f>
        <v/>
      </c>
      <c r="E21" s="21" t="str">
        <f>_xlfn.XLOOKUP(ValueObject[[#This Row],[VONo]],InputValueObjects[VONo],InputValueObjects[DBカラム_物理名],"",0,1)</f>
        <v/>
      </c>
      <c r="F21" s="19" t="str">
        <f>"@"&amp;ValueObject[[#This Row],[DBテーブル_物理名]]</f>
        <v>@</v>
      </c>
      <c r="G21" s="21" t="str">
        <f>_xlfn.XLOOKUP(ValueObject[[#This Row],[VONo]],InputValueObjects[VONo],InputValueObjects[PK],"",0,1)</f>
        <v/>
      </c>
      <c r="H21" s="21" t="str">
        <f>_xlfn.XLOOKUP(ValueObject[[#This Row],[VONo]],InputValueObjects[VONo],InputValueObjects[NotNull],"",0,1)</f>
        <v/>
      </c>
      <c r="I21" s="21" t="str">
        <f>_xlfn.XLOOKUP(ValueObject[[#This Row],[VONo]],InputValueObjects[VONo],InputValueObjects[型],"",0,1)</f>
        <v/>
      </c>
      <c r="J21" s="21" t="str">
        <f>REPLACE(ValueObject[[#This Row],[ValueObject]],1,1,LOWER(LEFT(ValueObject[[#This Row],[ValueObject]])))</f>
        <v/>
      </c>
      <c r="K21" s="21" t="str">
        <f>ValueObject[[#This Row],[型]]&amp;" "&amp;ValueObject[[#This Row],[変数_VO]]</f>
        <v xml:space="preserve"> </v>
      </c>
      <c r="L21" s="21" t="str">
        <f>_xlfn.XLOOKUP(ValueObject[[#This Row],[VONo]],InputValueObjects[VONo],InputValueObjects[Entity_プロパティ],"",0,1)</f>
        <v/>
      </c>
      <c r="M21" s="21" t="str">
        <f>ValueObject[[#This Row],[Entity_プロパティ]]&amp;" = new "&amp;ValueObject[[#This Row],[ValueObject]]&amp;"("&amp;ValueObject[[#This Row],[変数_VO]]&amp;");"</f>
        <v xml:space="preserve"> = new ();</v>
      </c>
      <c r="N21" s="21" t="str">
        <f>"public "&amp;ValueObject[[#This Row],[ValueObject]]&amp;" "&amp;ValueObject[[#This Row],[Entity_プロパティ]]&amp;" { get; }"</f>
        <v>public   { get; }</v>
      </c>
      <c r="O21" s="21" t="str">
        <f>_xlfn.XLOOKUP(SUBSTITUTE(ValueObject[[#This Row],[型]],"?",""),Types[型],Types[Convert],"",,1)</f>
        <v/>
      </c>
      <c r="P21" s="19" t="str" cm="1">
        <f t="array" ref="P21">SUBSTITUTE(SUBSTITUTE(Templates[Repository_Entity_Args_NotNull],"__Convert__",ValueObject[[#This Row],[Convert]]),"__TableColumn__",ValueObject[[#This Row],[DBテーブル_物理名]])</f>
        <v>(reader[""])</v>
      </c>
      <c r="Q21" s="19" t="str" cm="1">
        <f t="array" ref="Q21">SUBSTITUTE(SUBSTITUTE(Templates[Repository_Entity_Args_Null],"__Convert__",ValueObject[[#This Row],[Convert]]),"__TableColumn__",ValueObject[[#This Row],[DBテーブル_物理名]])</f>
        <v>reader[""] != DBNull.Value ? (reader[""]) : null</v>
      </c>
      <c r="R21" s="19" t="str">
        <f>IF(ValueObject[[#This Row],[NotNull]]=1,ValueObject[[#This Row],[Repository_Entity_Args_NotNull]],ValueObject[[#This Row],[Repository_Entity_Args_Null]])</f>
        <v>reader[""] != DBNull.Value ? (reader[""]) : null</v>
      </c>
      <c r="S21" s="19" t="str">
        <f>ValueObject[[#This Row],[DBテーブル_物理名]]&amp;" = @"&amp;ValueObject[[#This Row],[DBテーブル_物理名]]</f>
        <v xml:space="preserve"> = @</v>
      </c>
      <c r="T21" s="19" t="str" cm="1">
        <f t="array" ref="T21">SUBSTITUTE(SUBSTITUTE(Templates[SQLiteParameter_Args],"__Column__",ValueObject[[#This Row],[DBテーブル_物理名]]),"__VO__",ValueObject[[#This Row],[Entity_プロパティ]])</f>
        <v>new SQLiteParameter("@", entity..Value)</v>
      </c>
      <c r="U21" s="19" t="str" cm="1">
        <f t="array" ref="U21">SUBSTITUTE(SUBSTITUTE(Templates[ViewModelEntity_Property_get],"__Type__",ValueObject[[#This Row],[型]]),"__EntityProperty__",ValueObject[[#This Row],[Entity_プロパティ]])</f>
        <v xml:space="preserve">        public   =&gt; _entity..Value;</v>
      </c>
      <c r="V21" s="19" t="str" cm="1">
        <f t="array" ref="V21">SUBSTITUTE(SUBSTITUTE(Templates[ViewModelEntity_Property_getset],"__Type__",ValueObject[[#This Row],[型]]),"__EntityProperty__",ValueObject[[#This Row],[Entity_プロパティ]])</f>
        <v xml:space="preserve">       public   
        {
            get { return _entity..Value; }
            set { _entity. = new (value); }
        }</v>
      </c>
      <c r="W21" s="19" t="str" cm="1">
        <f t="array" ref="W21">SUBSTITUTE(SUBSTITUTE(SUBSTITUTE(Templates[ValueObject],"__SN__",'1_インプット'!$E$3),"__VO__",ValueObject[[#This Row],[ValueObject]]),"__VOType__",ValueObject[[#This Row],[型]])</f>
        <v>using Slideshow.Domain.ValueObjects;
namespace Slideshow.Domain.ValueObjects
{
    public sealed class  : ValueObject&lt;&gt;
    {
        /// &lt;summary&gt;
        /// コンストラクタ
        /// &lt;/summary&gt;
        /// &lt;param name="value"&gt;&lt;/param&gt;
        public ( value)
        {
            Value = value;
        }
        public  Value { get; }
        protected override bool EqualsCore(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22" spans="2:23" ht="20.05" customHeight="1" x14ac:dyDescent="0.4">
      <c r="B22" s="20">
        <f>ROW(ValueObject[[#This Row],[VONo]])-3</f>
        <v>19</v>
      </c>
      <c r="C22" s="21" t="str">
        <f>_xlfn.XLOOKUP(ValueObject[[#This Row],[VONo]],InputValueObjects[VONo],InputValueObjects[Entity],"",0,1)</f>
        <v/>
      </c>
      <c r="D22" s="21" t="str">
        <f>_xlfn.XLOOKUP(ValueObject[[#This Row],[VONo]],InputValueObjects[VONo],InputValueObjects[ValueObject],"",0,1)</f>
        <v/>
      </c>
      <c r="E22" s="21" t="str">
        <f>_xlfn.XLOOKUP(ValueObject[[#This Row],[VONo]],InputValueObjects[VONo],InputValueObjects[DBカラム_物理名],"",0,1)</f>
        <v/>
      </c>
      <c r="F22" s="19" t="str">
        <f>"@"&amp;ValueObject[[#This Row],[DBテーブル_物理名]]</f>
        <v>@</v>
      </c>
      <c r="G22" s="21" t="str">
        <f>_xlfn.XLOOKUP(ValueObject[[#This Row],[VONo]],InputValueObjects[VONo],InputValueObjects[PK],"",0,1)</f>
        <v/>
      </c>
      <c r="H22" s="21" t="str">
        <f>_xlfn.XLOOKUP(ValueObject[[#This Row],[VONo]],InputValueObjects[VONo],InputValueObjects[NotNull],"",0,1)</f>
        <v/>
      </c>
      <c r="I22" s="21" t="str">
        <f>_xlfn.XLOOKUP(ValueObject[[#This Row],[VONo]],InputValueObjects[VONo],InputValueObjects[型],"",0,1)</f>
        <v/>
      </c>
      <c r="J22" s="21" t="str">
        <f>REPLACE(ValueObject[[#This Row],[ValueObject]],1,1,LOWER(LEFT(ValueObject[[#This Row],[ValueObject]])))</f>
        <v/>
      </c>
      <c r="K22" s="21" t="str">
        <f>ValueObject[[#This Row],[型]]&amp;" "&amp;ValueObject[[#This Row],[変数_VO]]</f>
        <v xml:space="preserve"> </v>
      </c>
      <c r="L22" s="21" t="str">
        <f>_xlfn.XLOOKUP(ValueObject[[#This Row],[VONo]],InputValueObjects[VONo],InputValueObjects[Entity_プロパティ],"",0,1)</f>
        <v/>
      </c>
      <c r="M22" s="21" t="str">
        <f>ValueObject[[#This Row],[Entity_プロパティ]]&amp;" = new "&amp;ValueObject[[#This Row],[ValueObject]]&amp;"("&amp;ValueObject[[#This Row],[変数_VO]]&amp;");"</f>
        <v xml:space="preserve"> = new ();</v>
      </c>
      <c r="N22" s="21" t="str">
        <f>"public "&amp;ValueObject[[#This Row],[ValueObject]]&amp;" "&amp;ValueObject[[#This Row],[Entity_プロパティ]]&amp;" { get; }"</f>
        <v>public   { get; }</v>
      </c>
      <c r="O22" s="21" t="str">
        <f>_xlfn.XLOOKUP(SUBSTITUTE(ValueObject[[#This Row],[型]],"?",""),Types[型],Types[Convert],"",,1)</f>
        <v/>
      </c>
      <c r="P22" s="19" t="str" cm="1">
        <f t="array" ref="P22">SUBSTITUTE(SUBSTITUTE(Templates[Repository_Entity_Args_NotNull],"__Convert__",ValueObject[[#This Row],[Convert]]),"__TableColumn__",ValueObject[[#This Row],[DBテーブル_物理名]])</f>
        <v>(reader[""])</v>
      </c>
      <c r="Q22" s="19" t="str" cm="1">
        <f t="array" ref="Q22">SUBSTITUTE(SUBSTITUTE(Templates[Repository_Entity_Args_Null],"__Convert__",ValueObject[[#This Row],[Convert]]),"__TableColumn__",ValueObject[[#This Row],[DBテーブル_物理名]])</f>
        <v>reader[""] != DBNull.Value ? (reader[""]) : null</v>
      </c>
      <c r="R22" s="19" t="str">
        <f>IF(ValueObject[[#This Row],[NotNull]]=1,ValueObject[[#This Row],[Repository_Entity_Args_NotNull]],ValueObject[[#This Row],[Repository_Entity_Args_Null]])</f>
        <v>reader[""] != DBNull.Value ? (reader[""]) : null</v>
      </c>
      <c r="S22" s="19" t="str">
        <f>ValueObject[[#This Row],[DBテーブル_物理名]]&amp;" = @"&amp;ValueObject[[#This Row],[DBテーブル_物理名]]</f>
        <v xml:space="preserve"> = @</v>
      </c>
      <c r="T22" s="19" t="str" cm="1">
        <f t="array" ref="T22">SUBSTITUTE(SUBSTITUTE(Templates[SQLiteParameter_Args],"__Column__",ValueObject[[#This Row],[DBテーブル_物理名]]),"__VO__",ValueObject[[#This Row],[Entity_プロパティ]])</f>
        <v>new SQLiteParameter("@", entity..Value)</v>
      </c>
      <c r="U22" s="19" t="str" cm="1">
        <f t="array" ref="U22">SUBSTITUTE(SUBSTITUTE(Templates[ViewModelEntity_Property_get],"__Type__",ValueObject[[#This Row],[型]]),"__EntityProperty__",ValueObject[[#This Row],[Entity_プロパティ]])</f>
        <v xml:space="preserve">        public   =&gt; _entity..Value;</v>
      </c>
      <c r="V22" s="19" t="str" cm="1">
        <f t="array" ref="V22">SUBSTITUTE(SUBSTITUTE(Templates[ViewModelEntity_Property_getset],"__Type__",ValueObject[[#This Row],[型]]),"__EntityProperty__",ValueObject[[#This Row],[Entity_プロパティ]])</f>
        <v xml:space="preserve">       public   
        {
            get { return _entity..Value; }
            set { _entity. = new (value); }
        }</v>
      </c>
      <c r="W22" s="19" t="str" cm="1">
        <f t="array" ref="W22">SUBSTITUTE(SUBSTITUTE(SUBSTITUTE(Templates[ValueObject],"__SN__",'1_インプット'!$E$3),"__VO__",ValueObject[[#This Row],[ValueObject]]),"__VOType__",ValueObject[[#This Row],[型]])</f>
        <v>using Slideshow.Domain.ValueObjects;
namespace Slideshow.Domain.ValueObjects
{
    public sealed class  : ValueObject&lt;&gt;
    {
        /// &lt;summary&gt;
        /// コンストラクタ
        /// &lt;/summary&gt;
        /// &lt;param name="value"&gt;&lt;/param&gt;
        public ( value)
        {
            Value = value;
        }
        public  Value { get; }
        protected override bool EqualsCore(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23" spans="2:23" ht="20.05" customHeight="1" x14ac:dyDescent="0.4">
      <c r="B23" s="20">
        <f>ROW(ValueObject[[#This Row],[VONo]])-3</f>
        <v>20</v>
      </c>
      <c r="C23" s="21" t="str">
        <f>_xlfn.XLOOKUP(ValueObject[[#This Row],[VONo]],InputValueObjects[VONo],InputValueObjects[Entity],"",0,1)</f>
        <v/>
      </c>
      <c r="D23" s="21" t="str">
        <f>_xlfn.XLOOKUP(ValueObject[[#This Row],[VONo]],InputValueObjects[VONo],InputValueObjects[ValueObject],"",0,1)</f>
        <v/>
      </c>
      <c r="E23" s="21" t="str">
        <f>_xlfn.XLOOKUP(ValueObject[[#This Row],[VONo]],InputValueObjects[VONo],InputValueObjects[DBカラム_物理名],"",0,1)</f>
        <v/>
      </c>
      <c r="F23" s="19" t="str">
        <f>"@"&amp;ValueObject[[#This Row],[DBテーブル_物理名]]</f>
        <v>@</v>
      </c>
      <c r="G23" s="21" t="str">
        <f>_xlfn.XLOOKUP(ValueObject[[#This Row],[VONo]],InputValueObjects[VONo],InputValueObjects[PK],"",0,1)</f>
        <v/>
      </c>
      <c r="H23" s="21" t="str">
        <f>_xlfn.XLOOKUP(ValueObject[[#This Row],[VONo]],InputValueObjects[VONo],InputValueObjects[NotNull],"",0,1)</f>
        <v/>
      </c>
      <c r="I23" s="21" t="str">
        <f>_xlfn.XLOOKUP(ValueObject[[#This Row],[VONo]],InputValueObjects[VONo],InputValueObjects[型],"",0,1)</f>
        <v/>
      </c>
      <c r="J23" s="21" t="str">
        <f>REPLACE(ValueObject[[#This Row],[ValueObject]],1,1,LOWER(LEFT(ValueObject[[#This Row],[ValueObject]])))</f>
        <v/>
      </c>
      <c r="K23" s="21" t="str">
        <f>ValueObject[[#This Row],[型]]&amp;" "&amp;ValueObject[[#This Row],[変数_VO]]</f>
        <v xml:space="preserve"> </v>
      </c>
      <c r="L23" s="21" t="str">
        <f>_xlfn.XLOOKUP(ValueObject[[#This Row],[VONo]],InputValueObjects[VONo],InputValueObjects[Entity_プロパティ],"",0,1)</f>
        <v/>
      </c>
      <c r="M23" s="21" t="str">
        <f>ValueObject[[#This Row],[Entity_プロパティ]]&amp;" = new "&amp;ValueObject[[#This Row],[ValueObject]]&amp;"("&amp;ValueObject[[#This Row],[変数_VO]]&amp;");"</f>
        <v xml:space="preserve"> = new ();</v>
      </c>
      <c r="N23" s="21" t="str">
        <f>"public "&amp;ValueObject[[#This Row],[ValueObject]]&amp;" "&amp;ValueObject[[#This Row],[Entity_プロパティ]]&amp;" { get; }"</f>
        <v>public   { get; }</v>
      </c>
      <c r="O23" s="21" t="str">
        <f>_xlfn.XLOOKUP(SUBSTITUTE(ValueObject[[#This Row],[型]],"?",""),Types[型],Types[Convert],"",,1)</f>
        <v/>
      </c>
      <c r="P23" s="19" t="str" cm="1">
        <f t="array" ref="P23">SUBSTITUTE(SUBSTITUTE(Templates[Repository_Entity_Args_NotNull],"__Convert__",ValueObject[[#This Row],[Convert]]),"__TableColumn__",ValueObject[[#This Row],[DBテーブル_物理名]])</f>
        <v>(reader[""])</v>
      </c>
      <c r="Q23" s="19" t="str" cm="1">
        <f t="array" ref="Q23">SUBSTITUTE(SUBSTITUTE(Templates[Repository_Entity_Args_Null],"__Convert__",ValueObject[[#This Row],[Convert]]),"__TableColumn__",ValueObject[[#This Row],[DBテーブル_物理名]])</f>
        <v>reader[""] != DBNull.Value ? (reader[""]) : null</v>
      </c>
      <c r="R23" s="19" t="str">
        <f>IF(ValueObject[[#This Row],[NotNull]]=1,ValueObject[[#This Row],[Repository_Entity_Args_NotNull]],ValueObject[[#This Row],[Repository_Entity_Args_Null]])</f>
        <v>reader[""] != DBNull.Value ? (reader[""]) : null</v>
      </c>
      <c r="S23" s="19" t="str">
        <f>ValueObject[[#This Row],[DBテーブル_物理名]]&amp;" = @"&amp;ValueObject[[#This Row],[DBテーブル_物理名]]</f>
        <v xml:space="preserve"> = @</v>
      </c>
      <c r="T23" s="19" t="str" cm="1">
        <f t="array" ref="T23">SUBSTITUTE(SUBSTITUTE(Templates[SQLiteParameter_Args],"__Column__",ValueObject[[#This Row],[DBテーブル_物理名]]),"__VO__",ValueObject[[#This Row],[Entity_プロパティ]])</f>
        <v>new SQLiteParameter("@", entity..Value)</v>
      </c>
      <c r="U23" s="19" t="str" cm="1">
        <f t="array" ref="U23">SUBSTITUTE(SUBSTITUTE(Templates[ViewModelEntity_Property_get],"__Type__",ValueObject[[#This Row],[型]]),"__EntityProperty__",ValueObject[[#This Row],[Entity_プロパティ]])</f>
        <v xml:space="preserve">        public   =&gt; _entity..Value;</v>
      </c>
      <c r="V23" s="19" t="str" cm="1">
        <f t="array" ref="V23">SUBSTITUTE(SUBSTITUTE(Templates[ViewModelEntity_Property_getset],"__Type__",ValueObject[[#This Row],[型]]),"__EntityProperty__",ValueObject[[#This Row],[Entity_プロパティ]])</f>
        <v xml:space="preserve">       public   
        {
            get { return _entity..Value; }
            set { _entity. = new (value); }
        }</v>
      </c>
      <c r="W23" s="19" t="str" cm="1">
        <f t="array" ref="W23">SUBSTITUTE(SUBSTITUTE(SUBSTITUTE(Templates[ValueObject],"__SN__",'1_インプット'!$E$3),"__VO__",ValueObject[[#This Row],[ValueObject]]),"__VOType__",ValueObject[[#This Row],[型]])</f>
        <v>using Slideshow.Domain.ValueObjects;
namespace Slideshow.Domain.ValueObjects
{
    public sealed class  : ValueObject&lt;&gt;
    {
        /// &lt;summary&gt;
        /// コンストラクタ
        /// &lt;/summary&gt;
        /// &lt;param name="value"&gt;&lt;/param&gt;
        public ( value)
        {
            Value = value;
        }
        public  Value { get; }
        protected override bool EqualsCore(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91DE4-096E-45DF-84FB-9579ACB8B05C}">
  <dimension ref="A1:G23"/>
  <sheetViews>
    <sheetView tabSelected="1" zoomScale="70" zoomScaleNormal="70" workbookViewId="0">
      <selection activeCell="C4" sqref="C4"/>
    </sheetView>
  </sheetViews>
  <sheetFormatPr defaultRowHeight="15.45" x14ac:dyDescent="0.4"/>
  <cols>
    <col min="1" max="1" width="2.5625" customWidth="1"/>
    <col min="2" max="2" width="5.6875" customWidth="1"/>
    <col min="3" max="3" width="31" bestFit="1" customWidth="1"/>
    <col min="4" max="4" width="31" customWidth="1"/>
    <col min="5" max="5" width="28.8125" customWidth="1"/>
    <col min="6" max="6" width="43.3125" customWidth="1"/>
    <col min="7" max="7" width="45.125" customWidth="1"/>
  </cols>
  <sheetData>
    <row r="1" spans="1:7" ht="19.3" x14ac:dyDescent="0.4">
      <c r="A1" s="1" t="s">
        <v>16</v>
      </c>
    </row>
    <row r="3" spans="1:7" x14ac:dyDescent="0.4">
      <c r="B3" s="15" t="s">
        <v>65</v>
      </c>
      <c r="C3" s="15" t="s">
        <v>16</v>
      </c>
      <c r="D3" s="15" t="s">
        <v>61</v>
      </c>
      <c r="E3" s="15" t="s">
        <v>66</v>
      </c>
      <c r="F3" s="15" t="s">
        <v>63</v>
      </c>
      <c r="G3" s="18" t="s">
        <v>68</v>
      </c>
    </row>
    <row r="4" spans="1:7" ht="225.45" customHeight="1" x14ac:dyDescent="0.4">
      <c r="B4" s="20">
        <f>ROW(Entity[[#This Row],[ENo]])-3</f>
        <v>1</v>
      </c>
      <c r="C4" s="21" t="str">
        <f>_xlfn.XLOOKUP(Entity[[#This Row],[ENo]],InputEntities[ENo],InputEntities[Entity],"",0,1)</f>
        <v>PageMstEntity</v>
      </c>
      <c r="D4" s="19" t="str" cm="1">
        <f t="array" ref="D4">_xlfn.TEXTJOIN(","&amp;CHAR(10)&amp;REPT(CHAR(9),3),TRUE,_xlfn._xlws.FILTER(ValueObject[Entity_コンストラクタ引数],ValueObject[Entity]=Entity[[#This Row],[Entity]]))</f>
        <v>int pageId,
			string pageName,
			string? movieLink,
			string? imageLink,
			int? imagePageNo,
			float slideWaitingTime,
			string? note,
			string? note,
			string? note</v>
      </c>
      <c r="E4" s="19" t="str" cm="1">
        <f t="array" ref="E4">_xlfn.TEXTJOIN(CHAR(10)&amp;REPT(CHAR(9),3),TRUE,_xlfn._xlws.FILTER(ValueObject[Entity_コンストラクタ],ValueObject[Entity]=Entity[[#This Row],[Entity]]))</f>
        <v>PageId = new PageId(pageId);
			PageName = new PageName(pageName);
			MovieLink = new MovieLink(movieLink);
			ImageLink = new ImageLink(imageLink);
			ImagePageNo = new ImagePageNo(imagePageNo);
			SlideWaitingTime = new SlideWaitingTime(slideWaitingTime);
			Note1 = new Note(note);
			Note2 = new Note(note);
			Note3 = new Note(note);</v>
      </c>
      <c r="F4" s="19" t="str" cm="1">
        <f t="array" ref="F4">_xlfn.TEXTJOIN(CHAR(10),TRUE,_xlfn._xlws.FILTER(ValueObject[Entity_プロパティ_get],ValueObject[Entity]=Entity[[#This Row],[Entity]]))</f>
        <v>public PageId PageId { get; }
public PageName PageName { get; }
public MovieLink MovieLink { get; }
public ImageLink ImageLink { get; }
public ImagePageNo ImagePageNo { get; }
public SlideWaitingTime SlideWaitingTime { get; }
public Note Note1 { get; }
public Note Note2 { get; }
public Note Note3 { get; }</v>
      </c>
      <c r="G4" s="19" t="str" cm="1">
        <f t="array" ref="G4">SUBSTITUTE(SUBSTITUTE(SUBSTITUTE(SUBSTITUTE(SUBSTITUTE(Templates[Entity],"__SN__",'1_インプット'!$E$3),"__Entity__",Entity[[#This Row],[Entity]]),"__EntityArgs__",Entity[[#This Row],[Entity_引数]]),"__EntityCt__",Entity[[#This Row],[Entity_コンストラクタ]]),"__EntityProp__",Entity[[#This Row],[Entity_プロパティ]])</f>
        <v>using Slideshow.Domain.ValueObjects;
namespace Slideshow.Domain.Entities
{
    public sealed class PageMstEntity
    {
        public PageMstEntity(
            int pageId,
			string pageName,
			string? movieLink,
			string? imageLink,
			int? imagePageNo,
			float slideWaitingTime,
			string? note,
			string? note,
			string? note)
        {
            PageId = new PageId(pageId);
			PageName = new PageName(pageName);
			MovieLink = new MovieLink(movieLink);
			ImageLink = new ImageLink(imageLink);
			ImagePageNo = new ImagePageNo(imagePageNo);
			SlideWaitingTime = new SlideWaitingTime(slideWaitingTime);
			Note1 = new Note(note);
			Note2 = new Note(note);
			Note3 = new Note(note);
        }
        public PageId PageId { get; }
public PageName PageName { get; }
public MovieLink MovieLink { get; }
public ImageLink ImageLink { get; }
public ImagePageNo ImagePageNo { get; }
public SlideWaitingTime SlideWaitingTime { get; }
public Note Note1 { get; }
public Note Note2 { get; }
public Note Note3 { get; }
    }
}</v>
      </c>
    </row>
    <row r="5" spans="1:7" ht="19.75" customHeight="1" x14ac:dyDescent="0.4">
      <c r="B5" s="20">
        <f>ROW(Entity[[#This Row],[ENo]])-3</f>
        <v>2</v>
      </c>
      <c r="C5" s="21" t="str">
        <f>_xlfn.XLOOKUP(Entity[[#This Row],[ENo]],InputEntities[ENo],InputEntities[Entity],"",0,1)</f>
        <v>SlidePatternMstEntity</v>
      </c>
      <c r="D5" s="19" t="str" cm="1">
        <f t="array" ref="D5">_xlfn.TEXTJOIN(","&amp;CHAR(10)&amp;REPT(CHAR(9),3),TRUE,_xlfn._xlws.FILTER(ValueObject[Entity_コンストラクタ引数],ValueObject[Entity]=Entity[[#This Row],[Entity]]))</f>
        <v>int slidePatternId,
			string slidePatternName</v>
      </c>
      <c r="E5" s="19" t="str" cm="1">
        <f t="array" ref="E5">_xlfn.TEXTJOIN(CHAR(10)&amp;REPT(CHAR(9),3),TRUE,_xlfn._xlws.FILTER(ValueObject[Entity_コンストラクタ],ValueObject[Entity]=Entity[[#This Row],[Entity]]))</f>
        <v>SlidePatternId = new SlidePatternId(slidePatternId);
			SlidePatternName = new SlidePatternName(slidePatternName);</v>
      </c>
      <c r="F5" s="19" t="str" cm="1">
        <f t="array" ref="F5">_xlfn.TEXTJOIN(CHAR(10),TRUE,_xlfn._xlws.FILTER(ValueObject[Entity_プロパティ_get],ValueObject[Entity]=Entity[[#This Row],[Entity]]))</f>
        <v>public SlidePatternId SlidePatternId { get; }
public SlidePatternName SlidePatternName { get; }</v>
      </c>
      <c r="G5" s="19" t="str" cm="1">
        <f t="array" ref="G5">SUBSTITUTE(SUBSTITUTE(SUBSTITUTE(SUBSTITUTE(SUBSTITUTE(Templates[Entity],"__SN__",'1_インプット'!$E$3),"__Entity__",Entity[[#This Row],[Entity]]),"__EntityArgs__",Entity[[#This Row],[Entity_引数]]),"__EntityCt__",Entity[[#This Row],[Entity_コンストラクタ]]),"__EntityProp__",Entity[[#This Row],[Entity_プロパティ]])</f>
        <v>using Slideshow.Domain.ValueObjects;
namespace Slideshow.Domain.Entities
{
    public sealed class SlidePatternMstEntity
    {
        public SlidePatternMstEntity(
            int slidePatternId,
			string slidePatternName)
        {
            SlidePatternId = new SlidePatternId(slidePatternId);
			SlidePatternName = new SlidePatternName(slidePatternName);
        }
        public SlidePatternId SlidePatternId { get; }
public SlidePatternName SlidePatternName { get; }
    }
}</v>
      </c>
    </row>
    <row r="6" spans="1:7" ht="19.75" customHeight="1" x14ac:dyDescent="0.4">
      <c r="B6" s="20">
        <f>ROW(Entity[[#This Row],[ENo]])-3</f>
        <v>3</v>
      </c>
      <c r="C6" s="21" t="str">
        <f>_xlfn.XLOOKUP(Entity[[#This Row],[ENo]],InputEntities[ENo],InputEntities[Entity],"",0,1)</f>
        <v>SlidePatternPageMstEntity</v>
      </c>
      <c r="D6" s="19" t="str" cm="1">
        <f t="array" ref="D6">_xlfn.TEXTJOIN(","&amp;CHAR(10)&amp;REPT(CHAR(9),3),TRUE,_xlfn._xlws.FILTER(ValueObject[Entity_コンストラクタ引数],ValueObject[Entity]=Entity[[#This Row],[Entity]]))</f>
        <v>int slidePatternId,
			int slideNo,
			int pageId</v>
      </c>
      <c r="E6" s="19" t="str" cm="1">
        <f t="array" ref="E6">_xlfn.TEXTJOIN(CHAR(10)&amp;REPT(CHAR(9),3),TRUE,_xlfn._xlws.FILTER(ValueObject[Entity_コンストラクタ],ValueObject[Entity]=Entity[[#This Row],[Entity]]))</f>
        <v>SlidePatternId = new SlidePatternId(slidePatternId);
			SlideNo = new SlideNo(slideNo);
			PageId = new PageId(pageId);</v>
      </c>
      <c r="F6" s="19" t="str" cm="1">
        <f t="array" ref="F6">_xlfn.TEXTJOIN(CHAR(10),TRUE,_xlfn._xlws.FILTER(ValueObject[Entity_プロパティ_get],ValueObject[Entity]=Entity[[#This Row],[Entity]]))</f>
        <v>public SlidePatternId SlidePatternId { get; }
public SlideNo SlideNo { get; }
public PageId PageId { get; }</v>
      </c>
      <c r="G6" s="19" t="str" cm="1">
        <f t="array" ref="G6">SUBSTITUTE(SUBSTITUTE(SUBSTITUTE(SUBSTITUTE(SUBSTITUTE(Templates[Entity],"__SN__",'1_インプット'!$E$3),"__Entity__",Entity[[#This Row],[Entity]]),"__EntityArgs__",Entity[[#This Row],[Entity_引数]]),"__EntityCt__",Entity[[#This Row],[Entity_コンストラクタ]]),"__EntityProp__",Entity[[#This Row],[Entity_プロパティ]])</f>
        <v>using Slideshow.Domain.ValueObjects;
namespace Slideshow.Domain.Entities
{
    public sealed class SlidePatternPageMstEntity
    {
        public SlidePatternPageMstEntity(
            int slidePatternId,
			int slideNo,
			int pageId)
        {
            SlidePatternId = new SlidePatternId(slidePatternId);
			SlideNo = new SlideNo(slideNo);
			PageId = new PageId(pageId);
        }
        public SlidePatternId SlidePatternId { get; }
public SlideNo SlideNo { get; }
public PageId PageId { get; }
    }
}</v>
      </c>
    </row>
    <row r="7" spans="1:7" ht="210" customHeight="1" x14ac:dyDescent="0.4">
      <c r="B7" s="20">
        <f>ROW(Entity[[#This Row],[ENo]])-3</f>
        <v>4</v>
      </c>
      <c r="C7" s="21" t="str">
        <f>_xlfn.XLOOKUP(Entity[[#This Row],[ENo]],InputEntities[ENo],InputEntities[Entity],"",0,1)</f>
        <v>SlidePatternNameSelectionMstEntity</v>
      </c>
      <c r="D7" s="19" t="str" cm="1">
        <f t="array" ref="D7">_xlfn.TEXTJOIN(","&amp;CHAR(10)&amp;REPT(CHAR(9),3),TRUE,_xlfn._xlws.FILTER(ValueObject[Entity_コンストラクタ引数],ValueObject[Entity]=Entity[[#This Row],[Entity]]))</f>
        <v>int slidePatternExampleId,
			string slidePatternName</v>
      </c>
      <c r="E7" s="19" t="str" cm="1">
        <f t="array" ref="E7">_xlfn.TEXTJOIN(CHAR(10)&amp;REPT(CHAR(9),3),TRUE,_xlfn._xlws.FILTER(ValueObject[Entity_コンストラクタ],ValueObject[Entity]=Entity[[#This Row],[Entity]]))</f>
        <v>SlidePatternExampleId = new SlidePatternExampleId(slidePatternExampleId);
			SlidePatternNameExample = new SlidePatternName(slidePatternName);</v>
      </c>
      <c r="F7" s="19" t="str" cm="1">
        <f t="array" ref="F7">_xlfn.TEXTJOIN(CHAR(10),TRUE,_xlfn._xlws.FILTER(ValueObject[Entity_プロパティ_get],ValueObject[Entity]=Entity[[#This Row],[Entity]]))</f>
        <v>public SlidePatternExampleId SlidePatternExampleId { get; }
public SlidePatternName SlidePatternNameExample { get; }</v>
      </c>
      <c r="G7" s="19" t="str" cm="1">
        <f t="array" ref="G7">SUBSTITUTE(SUBSTITUTE(SUBSTITUTE(SUBSTITUTE(SUBSTITUTE(Templates[Entity],"__SN__",'1_インプット'!$E$3),"__Entity__",Entity[[#This Row],[Entity]]),"__EntityArgs__",Entity[[#This Row],[Entity_引数]]),"__EntityCt__",Entity[[#This Row],[Entity_コンストラクタ]]),"__EntityProp__",Entity[[#This Row],[Entity_プロパティ]])</f>
        <v>using Slideshow.Domain.ValueObjects;
namespace Slideshow.Domain.Entities
{
    public sealed class SlidePatternNameSelectionMstEntity
    {
        public SlidePatternNameSelectionMstEntity(
            int slidePatternExampleId,
			string slidePatternName)
        {
            SlidePatternExampleId = new SlidePatternExampleId(slidePatternExampleId);
			SlidePatternNameExample = new SlidePatternName(slidePatternName);
        }
        public SlidePatternExampleId SlidePatternExampleId { get; }
public SlidePatternName SlidePatternNameExample { get; }
    }
}</v>
      </c>
    </row>
    <row r="8" spans="1:7" ht="20.05" customHeight="1" x14ac:dyDescent="0.4">
      <c r="B8" s="20">
        <f>ROW(Entity[[#This Row],[ENo]])-3</f>
        <v>5</v>
      </c>
      <c r="C8" s="21" t="str">
        <f>_xlfn.XLOOKUP(Entity[[#This Row],[ENo]],InputEntities[ENo],InputEntities[Entity],"",0,1)</f>
        <v/>
      </c>
      <c r="D8" s="19" t="str" cm="1">
        <f t="array" ref="D8">_xlfn.TEXTJOIN(","&amp;CHAR(10)&amp;REPT(CHAR(9),3),TRUE,_xlfn._xlws.FILTER(ValueObject[Entity_コンストラクタ引数],ValueObject[Entity]=Entity[[#This Row],[Entity]]))</f>
        <v xml:space="preserve"> ,
			 ,
			 ,
			 </v>
      </c>
      <c r="E8" s="19" t="str" cm="1">
        <f t="array" ref="E8">_xlfn.TEXTJOIN(CHAR(10)&amp;REPT(CHAR(9),3),TRUE,_xlfn._xlws.FILTER(ValueObject[Entity_コンストラクタ],ValueObject[Entity]=Entity[[#This Row],[Entity]]))</f>
        <v xml:space="preserve"> = new ();
			 = new ();
			 = new ();
			 = new ();</v>
      </c>
      <c r="F8" s="19" t="str" cm="1">
        <f t="array" ref="F8">_xlfn.TEXTJOIN(CHAR(10),TRUE,_xlfn._xlws.FILTER(ValueObject[Entity_プロパティ_get],ValueObject[Entity]=Entity[[#This Row],[Entity]]))</f>
        <v>public   { get; }
public   { get; }
public   { get; }
public   { get; }</v>
      </c>
      <c r="G8" s="19" t="str" cm="1">
        <f t="array" ref="G8">SUBSTITUTE(SUBSTITUTE(SUBSTITUTE(SUBSTITUTE(SUBSTITUTE(Templates[Entity],"__SN__",'1_インプット'!$E$3),"__Entity__",Entity[[#This Row],[Entity]]),"__EntityArgs__",Entity[[#This Row],[Entity_引数]]),"__EntityCt__",Entity[[#This Row],[Entity_コンストラクタ]]),"__EntityProp__",Entity[[#This Row],[Entity_プロパティ]])</f>
        <v>using Slideshow.Domain.ValueObjects;
namespace Slideshow.Domain.Entities
{
    public sealed class 
    {
        public (
             ,
			 ,
			 ,
			 )
        {
             = new ();
			 = new ();
			 = new ();
			 = new ();
        }
        public   { get; }
public   { get; }
public   { get; }
public   { get; }
    }
}</v>
      </c>
    </row>
    <row r="9" spans="1:7" ht="20.05" customHeight="1" x14ac:dyDescent="0.4">
      <c r="B9" s="20">
        <f>ROW(Entity[[#This Row],[ENo]])-3</f>
        <v>6</v>
      </c>
      <c r="C9" s="21" t="str">
        <f>_xlfn.XLOOKUP(Entity[[#This Row],[ENo]],InputEntities[ENo],InputEntities[Entity],"",0,1)</f>
        <v/>
      </c>
      <c r="D9" s="19" t="str" cm="1">
        <f t="array" ref="D9">_xlfn.TEXTJOIN(","&amp;CHAR(10)&amp;REPT(CHAR(9),3),TRUE,_xlfn._xlws.FILTER(ValueObject[Entity_コンストラクタ引数],ValueObject[Entity]=Entity[[#This Row],[Entity]]))</f>
        <v xml:space="preserve"> ,
			 ,
			 ,
			 </v>
      </c>
      <c r="E9" s="19" t="str" cm="1">
        <f t="array" ref="E9">_xlfn.TEXTJOIN(CHAR(10)&amp;REPT(CHAR(9),3),TRUE,_xlfn._xlws.FILTER(ValueObject[Entity_コンストラクタ],ValueObject[Entity]=Entity[[#This Row],[Entity]]))</f>
        <v xml:space="preserve"> = new ();
			 = new ();
			 = new ();
			 = new ();</v>
      </c>
      <c r="F9" s="19" t="str" cm="1">
        <f t="array" ref="F9">_xlfn.TEXTJOIN(CHAR(10),TRUE,_xlfn._xlws.FILTER(ValueObject[Entity_プロパティ_get],ValueObject[Entity]=Entity[[#This Row],[Entity]]))</f>
        <v>public   { get; }
public   { get; }
public   { get; }
public   { get; }</v>
      </c>
      <c r="G9" s="19" t="str" cm="1">
        <f t="array" ref="G9">SUBSTITUTE(SUBSTITUTE(SUBSTITUTE(SUBSTITUTE(SUBSTITUTE(Templates[Entity],"__SN__",'1_インプット'!$E$3),"__Entity__",Entity[[#This Row],[Entity]]),"__EntityArgs__",Entity[[#This Row],[Entity_引数]]),"__EntityCt__",Entity[[#This Row],[Entity_コンストラクタ]]),"__EntityProp__",Entity[[#This Row],[Entity_プロパティ]])</f>
        <v>using Slideshow.Domain.ValueObjects;
namespace Slideshow.Domain.Entities
{
    public sealed class 
    {
        public (
             ,
			 ,
			 ,
			 )
        {
             = new ();
			 = new ();
			 = new ();
			 = new ();
        }
        public   { get; }
public   { get; }
public   { get; }
public   { get; }
    }
}</v>
      </c>
    </row>
    <row r="10" spans="1:7" ht="20.05" customHeight="1" x14ac:dyDescent="0.4">
      <c r="B10" s="20">
        <f>ROW(Entity[[#This Row],[ENo]])-3</f>
        <v>7</v>
      </c>
      <c r="C10" s="21" t="str">
        <f>_xlfn.XLOOKUP(Entity[[#This Row],[ENo]],InputEntities[ENo],InputEntities[Entity],"",0,1)</f>
        <v/>
      </c>
      <c r="D10" s="19" t="str" cm="1">
        <f t="array" ref="D10">_xlfn.TEXTJOIN(","&amp;CHAR(10)&amp;REPT(CHAR(9),3),TRUE,_xlfn._xlws.FILTER(ValueObject[Entity_コンストラクタ引数],ValueObject[Entity]=Entity[[#This Row],[Entity]]))</f>
        <v xml:space="preserve"> ,
			 ,
			 ,
			 </v>
      </c>
      <c r="E10" s="19" t="str" cm="1">
        <f t="array" ref="E10">_xlfn.TEXTJOIN(CHAR(10)&amp;REPT(CHAR(9),3),TRUE,_xlfn._xlws.FILTER(ValueObject[Entity_コンストラクタ],ValueObject[Entity]=Entity[[#This Row],[Entity]]))</f>
        <v xml:space="preserve"> = new ();
			 = new ();
			 = new ();
			 = new ();</v>
      </c>
      <c r="F10" s="19" t="str" cm="1">
        <f t="array" ref="F10">_xlfn.TEXTJOIN(CHAR(10),TRUE,_xlfn._xlws.FILTER(ValueObject[Entity_プロパティ_get],ValueObject[Entity]=Entity[[#This Row],[Entity]]))</f>
        <v>public   { get; }
public   { get; }
public   { get; }
public   { get; }</v>
      </c>
      <c r="G10" s="19" t="str" cm="1">
        <f t="array" ref="G10">SUBSTITUTE(SUBSTITUTE(SUBSTITUTE(SUBSTITUTE(SUBSTITUTE(Templates[Entity],"__SN__",'1_インプット'!$E$3),"__Entity__",Entity[[#This Row],[Entity]]),"__EntityArgs__",Entity[[#This Row],[Entity_引数]]),"__EntityCt__",Entity[[#This Row],[Entity_コンストラクタ]]),"__EntityProp__",Entity[[#This Row],[Entity_プロパティ]])</f>
        <v>using Slideshow.Domain.ValueObjects;
namespace Slideshow.Domain.Entities
{
    public sealed class 
    {
        public (
             ,
			 ,
			 ,
			 )
        {
             = new ();
			 = new ();
			 = new ();
			 = new ();
        }
        public   { get; }
public   { get; }
public   { get; }
public   { get; }
    }
}</v>
      </c>
    </row>
    <row r="11" spans="1:7" ht="20.05" customHeight="1" x14ac:dyDescent="0.4">
      <c r="B11" s="20">
        <f>ROW(Entity[[#This Row],[ENo]])-3</f>
        <v>8</v>
      </c>
      <c r="C11" s="21" t="str">
        <f>_xlfn.XLOOKUP(Entity[[#This Row],[ENo]],InputEntities[ENo],InputEntities[Entity],"",0,1)</f>
        <v/>
      </c>
      <c r="D11" s="19" t="str" cm="1">
        <f t="array" ref="D11">_xlfn.TEXTJOIN(","&amp;CHAR(10)&amp;REPT(CHAR(9),3),TRUE,_xlfn._xlws.FILTER(ValueObject[Entity_コンストラクタ引数],ValueObject[Entity]=Entity[[#This Row],[Entity]]))</f>
        <v xml:space="preserve"> ,
			 ,
			 ,
			 </v>
      </c>
      <c r="E11" s="19" t="str" cm="1">
        <f t="array" ref="E11">_xlfn.TEXTJOIN(CHAR(10)&amp;REPT(CHAR(9),3),TRUE,_xlfn._xlws.FILTER(ValueObject[Entity_コンストラクタ],ValueObject[Entity]=Entity[[#This Row],[Entity]]))</f>
        <v xml:space="preserve"> = new ();
			 = new ();
			 = new ();
			 = new ();</v>
      </c>
      <c r="F11" s="19" t="str" cm="1">
        <f t="array" ref="F11">_xlfn.TEXTJOIN(CHAR(10),TRUE,_xlfn._xlws.FILTER(ValueObject[Entity_プロパティ_get],ValueObject[Entity]=Entity[[#This Row],[Entity]]))</f>
        <v>public   { get; }
public   { get; }
public   { get; }
public   { get; }</v>
      </c>
      <c r="G11" s="19" t="str" cm="1">
        <f t="array" ref="G11">SUBSTITUTE(SUBSTITUTE(SUBSTITUTE(SUBSTITUTE(SUBSTITUTE(Templates[Entity],"__SN__",'1_インプット'!$E$3),"__Entity__",Entity[[#This Row],[Entity]]),"__EntityArgs__",Entity[[#This Row],[Entity_引数]]),"__EntityCt__",Entity[[#This Row],[Entity_コンストラクタ]]),"__EntityProp__",Entity[[#This Row],[Entity_プロパティ]])</f>
        <v>using Slideshow.Domain.ValueObjects;
namespace Slideshow.Domain.Entities
{
    public sealed class 
    {
        public (
             ,
			 ,
			 ,
			 )
        {
             = new ();
			 = new ();
			 = new ();
			 = new ();
        }
        public   { get; }
public   { get; }
public   { get; }
public   { get; }
    }
}</v>
      </c>
    </row>
    <row r="12" spans="1:7" ht="20.05" customHeight="1" x14ac:dyDescent="0.4">
      <c r="B12" s="20">
        <f>ROW(Entity[[#This Row],[ENo]])-3</f>
        <v>9</v>
      </c>
      <c r="C12" s="21" t="str">
        <f>_xlfn.XLOOKUP(Entity[[#This Row],[ENo]],InputEntities[ENo],InputEntities[Entity],"",0,1)</f>
        <v/>
      </c>
      <c r="D12" s="19" t="str" cm="1">
        <f t="array" ref="D12">_xlfn.TEXTJOIN(","&amp;CHAR(10)&amp;REPT(CHAR(9),3),TRUE,_xlfn._xlws.FILTER(ValueObject[Entity_コンストラクタ引数],ValueObject[Entity]=Entity[[#This Row],[Entity]]))</f>
        <v xml:space="preserve"> ,
			 ,
			 ,
			 </v>
      </c>
      <c r="E12" s="19" t="str" cm="1">
        <f t="array" ref="E12">_xlfn.TEXTJOIN(CHAR(10)&amp;REPT(CHAR(9),3),TRUE,_xlfn._xlws.FILTER(ValueObject[Entity_コンストラクタ],ValueObject[Entity]=Entity[[#This Row],[Entity]]))</f>
        <v xml:space="preserve"> = new ();
			 = new ();
			 = new ();
			 = new ();</v>
      </c>
      <c r="F12" s="19" t="str" cm="1">
        <f t="array" ref="F12">_xlfn.TEXTJOIN(CHAR(10),TRUE,_xlfn._xlws.FILTER(ValueObject[Entity_プロパティ_get],ValueObject[Entity]=Entity[[#This Row],[Entity]]))</f>
        <v>public   { get; }
public   { get; }
public   { get; }
public   { get; }</v>
      </c>
      <c r="G12" s="19" t="str" cm="1">
        <f t="array" ref="G12">SUBSTITUTE(SUBSTITUTE(SUBSTITUTE(SUBSTITUTE(SUBSTITUTE(Templates[Entity],"__SN__",'1_インプット'!$E$3),"__Entity__",Entity[[#This Row],[Entity]]),"__EntityArgs__",Entity[[#This Row],[Entity_引数]]),"__EntityCt__",Entity[[#This Row],[Entity_コンストラクタ]]),"__EntityProp__",Entity[[#This Row],[Entity_プロパティ]])</f>
        <v>using Slideshow.Domain.ValueObjects;
namespace Slideshow.Domain.Entities
{
    public sealed class 
    {
        public (
             ,
			 ,
			 ,
			 )
        {
             = new ();
			 = new ();
			 = new ();
			 = new ();
        }
        public   { get; }
public   { get; }
public   { get; }
public   { get; }
    }
}</v>
      </c>
    </row>
    <row r="13" spans="1:7" ht="20.05" customHeight="1" x14ac:dyDescent="0.4">
      <c r="B13" s="20">
        <f>ROW(Entity[[#This Row],[ENo]])-3</f>
        <v>10</v>
      </c>
      <c r="C13" s="21" t="str">
        <f>_xlfn.XLOOKUP(Entity[[#This Row],[ENo]],InputEntities[ENo],InputEntities[Entity],"",0,1)</f>
        <v/>
      </c>
      <c r="D13" s="19" t="str" cm="1">
        <f t="array" ref="D13">_xlfn.TEXTJOIN(","&amp;CHAR(10)&amp;REPT(CHAR(9),3),TRUE,_xlfn._xlws.FILTER(ValueObject[Entity_コンストラクタ引数],ValueObject[Entity]=Entity[[#This Row],[Entity]]))</f>
        <v xml:space="preserve"> ,
			 ,
			 ,
			 </v>
      </c>
      <c r="E13" s="19" t="str" cm="1">
        <f t="array" ref="E13">_xlfn.TEXTJOIN(CHAR(10)&amp;REPT(CHAR(9),3),TRUE,_xlfn._xlws.FILTER(ValueObject[Entity_コンストラクタ],ValueObject[Entity]=Entity[[#This Row],[Entity]]))</f>
        <v xml:space="preserve"> = new ();
			 = new ();
			 = new ();
			 = new ();</v>
      </c>
      <c r="F13" s="19" t="str" cm="1">
        <f t="array" ref="F13">_xlfn.TEXTJOIN(CHAR(10),TRUE,_xlfn._xlws.FILTER(ValueObject[Entity_プロパティ_get],ValueObject[Entity]=Entity[[#This Row],[Entity]]))</f>
        <v>public   { get; }
public   { get; }
public   { get; }
public   { get; }</v>
      </c>
      <c r="G13" s="19" t="str" cm="1">
        <f t="array" ref="G13">SUBSTITUTE(SUBSTITUTE(SUBSTITUTE(SUBSTITUTE(SUBSTITUTE(Templates[Entity],"__SN__",'1_インプット'!$E$3),"__Entity__",Entity[[#This Row],[Entity]]),"__EntityArgs__",Entity[[#This Row],[Entity_引数]]),"__EntityCt__",Entity[[#This Row],[Entity_コンストラクタ]]),"__EntityProp__",Entity[[#This Row],[Entity_プロパティ]])</f>
        <v>using Slideshow.Domain.ValueObjects;
namespace Slideshow.Domain.Entities
{
    public sealed class 
    {
        public (
             ,
			 ,
			 ,
			 )
        {
             = new ();
			 = new ();
			 = new ();
			 = new ();
        }
        public   { get; }
public   { get; }
public   { get; }
public   { get; }
    }
}</v>
      </c>
    </row>
    <row r="14" spans="1:7" ht="20.05" customHeight="1" x14ac:dyDescent="0.4">
      <c r="B14" s="20">
        <f>ROW(Entity[[#This Row],[ENo]])-3</f>
        <v>11</v>
      </c>
      <c r="C14" s="21" t="str">
        <f>_xlfn.XLOOKUP(Entity[[#This Row],[ENo]],InputEntities[ENo],InputEntities[Entity],"",0,1)</f>
        <v/>
      </c>
      <c r="D14" s="19" t="str" cm="1">
        <f t="array" ref="D14">_xlfn.TEXTJOIN(","&amp;CHAR(10)&amp;REPT(CHAR(9),3),TRUE,_xlfn._xlws.FILTER(ValueObject[Entity_コンストラクタ引数],ValueObject[Entity]=Entity[[#This Row],[Entity]]))</f>
        <v xml:space="preserve"> ,
			 ,
			 ,
			 </v>
      </c>
      <c r="E14" s="19" t="str" cm="1">
        <f t="array" ref="E14">_xlfn.TEXTJOIN(CHAR(10)&amp;REPT(CHAR(9),3),TRUE,_xlfn._xlws.FILTER(ValueObject[Entity_コンストラクタ],ValueObject[Entity]=Entity[[#This Row],[Entity]]))</f>
        <v xml:space="preserve"> = new ();
			 = new ();
			 = new ();
			 = new ();</v>
      </c>
      <c r="F14" s="19" t="str" cm="1">
        <f t="array" ref="F14">_xlfn.TEXTJOIN(CHAR(10),TRUE,_xlfn._xlws.FILTER(ValueObject[Entity_プロパティ_get],ValueObject[Entity]=Entity[[#This Row],[Entity]]))</f>
        <v>public   { get; }
public   { get; }
public   { get; }
public   { get; }</v>
      </c>
      <c r="G14" s="19" t="str" cm="1">
        <f t="array" ref="G14">SUBSTITUTE(SUBSTITUTE(SUBSTITUTE(SUBSTITUTE(SUBSTITUTE(Templates[Entity],"__SN__",'1_インプット'!$E$3),"__Entity__",Entity[[#This Row],[Entity]]),"__EntityArgs__",Entity[[#This Row],[Entity_引数]]),"__EntityCt__",Entity[[#This Row],[Entity_コンストラクタ]]),"__EntityProp__",Entity[[#This Row],[Entity_プロパティ]])</f>
        <v>using Slideshow.Domain.ValueObjects;
namespace Slideshow.Domain.Entities
{
    public sealed class 
    {
        public (
             ,
			 ,
			 ,
			 )
        {
             = new ();
			 = new ();
			 = new ();
			 = new ();
        }
        public   { get; }
public   { get; }
public   { get; }
public   { get; }
    }
}</v>
      </c>
    </row>
    <row r="15" spans="1:7" ht="20.05" customHeight="1" x14ac:dyDescent="0.4">
      <c r="B15" s="20">
        <f>ROW(Entity[[#This Row],[ENo]])-3</f>
        <v>12</v>
      </c>
      <c r="C15" s="21" t="str">
        <f>_xlfn.XLOOKUP(Entity[[#This Row],[ENo]],InputEntities[ENo],InputEntities[Entity],"",0,1)</f>
        <v/>
      </c>
      <c r="D15" s="19" t="str" cm="1">
        <f t="array" ref="D15">_xlfn.TEXTJOIN(","&amp;CHAR(10)&amp;REPT(CHAR(9),3),TRUE,_xlfn._xlws.FILTER(ValueObject[Entity_コンストラクタ引数],ValueObject[Entity]=Entity[[#This Row],[Entity]]))</f>
        <v xml:space="preserve"> ,
			 ,
			 ,
			 </v>
      </c>
      <c r="E15" s="19" t="str" cm="1">
        <f t="array" ref="E15">_xlfn.TEXTJOIN(CHAR(10)&amp;REPT(CHAR(9),3),TRUE,_xlfn._xlws.FILTER(ValueObject[Entity_コンストラクタ],ValueObject[Entity]=Entity[[#This Row],[Entity]]))</f>
        <v xml:space="preserve"> = new ();
			 = new ();
			 = new ();
			 = new ();</v>
      </c>
      <c r="F15" s="19" t="str" cm="1">
        <f t="array" ref="F15">_xlfn.TEXTJOIN(CHAR(10),TRUE,_xlfn._xlws.FILTER(ValueObject[Entity_プロパティ_get],ValueObject[Entity]=Entity[[#This Row],[Entity]]))</f>
        <v>public   { get; }
public   { get; }
public   { get; }
public   { get; }</v>
      </c>
      <c r="G15" s="19" t="str" cm="1">
        <f t="array" ref="G15">SUBSTITUTE(SUBSTITUTE(SUBSTITUTE(SUBSTITUTE(SUBSTITUTE(Templates[Entity],"__SN__",'1_インプット'!$E$3),"__Entity__",Entity[[#This Row],[Entity]]),"__EntityArgs__",Entity[[#This Row],[Entity_引数]]),"__EntityCt__",Entity[[#This Row],[Entity_コンストラクタ]]),"__EntityProp__",Entity[[#This Row],[Entity_プロパティ]])</f>
        <v>using Slideshow.Domain.ValueObjects;
namespace Slideshow.Domain.Entities
{
    public sealed class 
    {
        public (
             ,
			 ,
			 ,
			 )
        {
             = new ();
			 = new ();
			 = new ();
			 = new ();
        }
        public   { get; }
public   { get; }
public   { get; }
public   { get; }
    }
}</v>
      </c>
    </row>
    <row r="16" spans="1:7" ht="20.05" customHeight="1" x14ac:dyDescent="0.4">
      <c r="B16" s="20">
        <f>ROW(Entity[[#This Row],[ENo]])-3</f>
        <v>13</v>
      </c>
      <c r="C16" s="21" t="str">
        <f>_xlfn.XLOOKUP(Entity[[#This Row],[ENo]],InputEntities[ENo],InputEntities[Entity],"",0,1)</f>
        <v/>
      </c>
      <c r="D16" s="19" t="str" cm="1">
        <f t="array" ref="D16">_xlfn.TEXTJOIN(","&amp;CHAR(10)&amp;REPT(CHAR(9),3),TRUE,_xlfn._xlws.FILTER(ValueObject[Entity_コンストラクタ引数],ValueObject[Entity]=Entity[[#This Row],[Entity]]))</f>
        <v xml:space="preserve"> ,
			 ,
			 ,
			 </v>
      </c>
      <c r="E16" s="19" t="str" cm="1">
        <f t="array" ref="E16">_xlfn.TEXTJOIN(CHAR(10)&amp;REPT(CHAR(9),3),TRUE,_xlfn._xlws.FILTER(ValueObject[Entity_コンストラクタ],ValueObject[Entity]=Entity[[#This Row],[Entity]]))</f>
        <v xml:space="preserve"> = new ();
			 = new ();
			 = new ();
			 = new ();</v>
      </c>
      <c r="F16" s="19" t="str" cm="1">
        <f t="array" ref="F16">_xlfn.TEXTJOIN(CHAR(10),TRUE,_xlfn._xlws.FILTER(ValueObject[Entity_プロパティ_get],ValueObject[Entity]=Entity[[#This Row],[Entity]]))</f>
        <v>public   { get; }
public   { get; }
public   { get; }
public   { get; }</v>
      </c>
      <c r="G16" s="19" t="str" cm="1">
        <f t="array" ref="G16">SUBSTITUTE(SUBSTITUTE(SUBSTITUTE(SUBSTITUTE(SUBSTITUTE(Templates[Entity],"__SN__",'1_インプット'!$E$3),"__Entity__",Entity[[#This Row],[Entity]]),"__EntityArgs__",Entity[[#This Row],[Entity_引数]]),"__EntityCt__",Entity[[#This Row],[Entity_コンストラクタ]]),"__EntityProp__",Entity[[#This Row],[Entity_プロパティ]])</f>
        <v>using Slideshow.Domain.ValueObjects;
namespace Slideshow.Domain.Entities
{
    public sealed class 
    {
        public (
             ,
			 ,
			 ,
			 )
        {
             = new ();
			 = new ();
			 = new ();
			 = new ();
        }
        public   { get; }
public   { get; }
public   { get; }
public   { get; }
    }
}</v>
      </c>
    </row>
    <row r="17" spans="2:7" ht="20.05" customHeight="1" x14ac:dyDescent="0.4">
      <c r="B17" s="20">
        <f>ROW(Entity[[#This Row],[ENo]])-3</f>
        <v>14</v>
      </c>
      <c r="C17" s="21" t="str">
        <f>_xlfn.XLOOKUP(Entity[[#This Row],[ENo]],InputEntities[ENo],InputEntities[Entity],"",0,1)</f>
        <v/>
      </c>
      <c r="D17" s="19" t="str" cm="1">
        <f t="array" ref="D17">_xlfn.TEXTJOIN(","&amp;CHAR(10)&amp;REPT(CHAR(9),3),TRUE,_xlfn._xlws.FILTER(ValueObject[Entity_コンストラクタ引数],ValueObject[Entity]=Entity[[#This Row],[Entity]]))</f>
        <v xml:space="preserve"> ,
			 ,
			 ,
			 </v>
      </c>
      <c r="E17" s="19" t="str" cm="1">
        <f t="array" ref="E17">_xlfn.TEXTJOIN(CHAR(10)&amp;REPT(CHAR(9),3),TRUE,_xlfn._xlws.FILTER(ValueObject[Entity_コンストラクタ],ValueObject[Entity]=Entity[[#This Row],[Entity]]))</f>
        <v xml:space="preserve"> = new ();
			 = new ();
			 = new ();
			 = new ();</v>
      </c>
      <c r="F17" s="19" t="str" cm="1">
        <f t="array" ref="F17">_xlfn.TEXTJOIN(CHAR(10),TRUE,_xlfn._xlws.FILTER(ValueObject[Entity_プロパティ_get],ValueObject[Entity]=Entity[[#This Row],[Entity]]))</f>
        <v>public   { get; }
public   { get; }
public   { get; }
public   { get; }</v>
      </c>
      <c r="G17" s="19" t="str" cm="1">
        <f t="array" ref="G17">SUBSTITUTE(SUBSTITUTE(SUBSTITUTE(SUBSTITUTE(SUBSTITUTE(Templates[Entity],"__SN__",'1_インプット'!$E$3),"__Entity__",Entity[[#This Row],[Entity]]),"__EntityArgs__",Entity[[#This Row],[Entity_引数]]),"__EntityCt__",Entity[[#This Row],[Entity_コンストラクタ]]),"__EntityProp__",Entity[[#This Row],[Entity_プロパティ]])</f>
        <v>using Slideshow.Domain.ValueObjects;
namespace Slideshow.Domain.Entities
{
    public sealed class 
    {
        public (
             ,
			 ,
			 ,
			 )
        {
             = new ();
			 = new ();
			 = new ();
			 = new ();
        }
        public   { get; }
public   { get; }
public   { get; }
public   { get; }
    }
}</v>
      </c>
    </row>
    <row r="18" spans="2:7" ht="20.05" customHeight="1" x14ac:dyDescent="0.4">
      <c r="B18" s="20">
        <f>ROW(Entity[[#This Row],[ENo]])-3</f>
        <v>15</v>
      </c>
      <c r="C18" s="21" t="str">
        <f>_xlfn.XLOOKUP(Entity[[#This Row],[ENo]],InputEntities[ENo],InputEntities[Entity],"",0,1)</f>
        <v/>
      </c>
      <c r="D18" s="19" t="str" cm="1">
        <f t="array" ref="D18">_xlfn.TEXTJOIN(","&amp;CHAR(10)&amp;REPT(CHAR(9),3),TRUE,_xlfn._xlws.FILTER(ValueObject[Entity_コンストラクタ引数],ValueObject[Entity]=Entity[[#This Row],[Entity]]))</f>
        <v xml:space="preserve"> ,
			 ,
			 ,
			 </v>
      </c>
      <c r="E18" s="19" t="str" cm="1">
        <f t="array" ref="E18">_xlfn.TEXTJOIN(CHAR(10)&amp;REPT(CHAR(9),3),TRUE,_xlfn._xlws.FILTER(ValueObject[Entity_コンストラクタ],ValueObject[Entity]=Entity[[#This Row],[Entity]]))</f>
        <v xml:space="preserve"> = new ();
			 = new ();
			 = new ();
			 = new ();</v>
      </c>
      <c r="F18" s="19" t="str" cm="1">
        <f t="array" ref="F18">_xlfn.TEXTJOIN(CHAR(10),TRUE,_xlfn._xlws.FILTER(ValueObject[Entity_プロパティ_get],ValueObject[Entity]=Entity[[#This Row],[Entity]]))</f>
        <v>public   { get; }
public   { get; }
public   { get; }
public   { get; }</v>
      </c>
      <c r="G18" s="19" t="str" cm="1">
        <f t="array" ref="G18">SUBSTITUTE(SUBSTITUTE(SUBSTITUTE(SUBSTITUTE(SUBSTITUTE(Templates[Entity],"__SN__",'1_インプット'!$E$3),"__Entity__",Entity[[#This Row],[Entity]]),"__EntityArgs__",Entity[[#This Row],[Entity_引数]]),"__EntityCt__",Entity[[#This Row],[Entity_コンストラクタ]]),"__EntityProp__",Entity[[#This Row],[Entity_プロパティ]])</f>
        <v>using Slideshow.Domain.ValueObjects;
namespace Slideshow.Domain.Entities
{
    public sealed class 
    {
        public (
             ,
			 ,
			 ,
			 )
        {
             = new ();
			 = new ();
			 = new ();
			 = new ();
        }
        public   { get; }
public   { get; }
public   { get; }
public   { get; }
    }
}</v>
      </c>
    </row>
    <row r="19" spans="2:7" ht="20.05" customHeight="1" x14ac:dyDescent="0.4">
      <c r="B19" s="20">
        <f>ROW(Entity[[#This Row],[ENo]])-3</f>
        <v>16</v>
      </c>
      <c r="C19" s="21" t="str">
        <f>_xlfn.XLOOKUP(Entity[[#This Row],[ENo]],InputEntities[ENo],InputEntities[Entity],"",0,1)</f>
        <v/>
      </c>
      <c r="D19" s="19" t="str" cm="1">
        <f t="array" ref="D19">_xlfn.TEXTJOIN(","&amp;CHAR(10)&amp;REPT(CHAR(9),3),TRUE,_xlfn._xlws.FILTER(ValueObject[Entity_コンストラクタ引数],ValueObject[Entity]=Entity[[#This Row],[Entity]]))</f>
        <v xml:space="preserve"> ,
			 ,
			 ,
			 </v>
      </c>
      <c r="E19" s="19" t="str" cm="1">
        <f t="array" ref="E19">_xlfn.TEXTJOIN(CHAR(10)&amp;REPT(CHAR(9),3),TRUE,_xlfn._xlws.FILTER(ValueObject[Entity_コンストラクタ],ValueObject[Entity]=Entity[[#This Row],[Entity]]))</f>
        <v xml:space="preserve"> = new ();
			 = new ();
			 = new ();
			 = new ();</v>
      </c>
      <c r="F19" s="19" t="str" cm="1">
        <f t="array" ref="F19">_xlfn.TEXTJOIN(CHAR(10),TRUE,_xlfn._xlws.FILTER(ValueObject[Entity_プロパティ_get],ValueObject[Entity]=Entity[[#This Row],[Entity]]))</f>
        <v>public   { get; }
public   { get; }
public   { get; }
public   { get; }</v>
      </c>
      <c r="G19" s="19" t="str" cm="1">
        <f t="array" ref="G19">SUBSTITUTE(SUBSTITUTE(SUBSTITUTE(SUBSTITUTE(SUBSTITUTE(Templates[Entity],"__SN__",'1_インプット'!$E$3),"__Entity__",Entity[[#This Row],[Entity]]),"__EntityArgs__",Entity[[#This Row],[Entity_引数]]),"__EntityCt__",Entity[[#This Row],[Entity_コンストラクタ]]),"__EntityProp__",Entity[[#This Row],[Entity_プロパティ]])</f>
        <v>using Slideshow.Domain.ValueObjects;
namespace Slideshow.Domain.Entities
{
    public sealed class 
    {
        public (
             ,
			 ,
			 ,
			 )
        {
             = new ();
			 = new ();
			 = new ();
			 = new ();
        }
        public   { get; }
public   { get; }
public   { get; }
public   { get; }
    }
}</v>
      </c>
    </row>
    <row r="20" spans="2:7" ht="20.05" customHeight="1" x14ac:dyDescent="0.4">
      <c r="B20" s="20">
        <f>ROW(Entity[[#This Row],[ENo]])-3</f>
        <v>17</v>
      </c>
      <c r="C20" s="21" t="str">
        <f>_xlfn.XLOOKUP(Entity[[#This Row],[ENo]],InputEntities[ENo],InputEntities[Entity],"",0,1)</f>
        <v/>
      </c>
      <c r="D20" s="19" t="str" cm="1">
        <f t="array" ref="D20">_xlfn.TEXTJOIN(","&amp;CHAR(10)&amp;REPT(CHAR(9),3),TRUE,_xlfn._xlws.FILTER(ValueObject[Entity_コンストラクタ引数],ValueObject[Entity]=Entity[[#This Row],[Entity]]))</f>
        <v xml:space="preserve"> ,
			 ,
			 ,
			 </v>
      </c>
      <c r="E20" s="19" t="str" cm="1">
        <f t="array" ref="E20">_xlfn.TEXTJOIN(CHAR(10)&amp;REPT(CHAR(9),3),TRUE,_xlfn._xlws.FILTER(ValueObject[Entity_コンストラクタ],ValueObject[Entity]=Entity[[#This Row],[Entity]]))</f>
        <v xml:space="preserve"> = new ();
			 = new ();
			 = new ();
			 = new ();</v>
      </c>
      <c r="F20" s="19" t="str" cm="1">
        <f t="array" ref="F20">_xlfn.TEXTJOIN(CHAR(10),TRUE,_xlfn._xlws.FILTER(ValueObject[Entity_プロパティ_get],ValueObject[Entity]=Entity[[#This Row],[Entity]]))</f>
        <v>public   { get; }
public   { get; }
public   { get; }
public   { get; }</v>
      </c>
      <c r="G20" s="19" t="str" cm="1">
        <f t="array" ref="G20">SUBSTITUTE(SUBSTITUTE(SUBSTITUTE(SUBSTITUTE(SUBSTITUTE(Templates[Entity],"__SN__",'1_インプット'!$E$3),"__Entity__",Entity[[#This Row],[Entity]]),"__EntityArgs__",Entity[[#This Row],[Entity_引数]]),"__EntityCt__",Entity[[#This Row],[Entity_コンストラクタ]]),"__EntityProp__",Entity[[#This Row],[Entity_プロパティ]])</f>
        <v>using Slideshow.Domain.ValueObjects;
namespace Slideshow.Domain.Entities
{
    public sealed class 
    {
        public (
             ,
			 ,
			 ,
			 )
        {
             = new ();
			 = new ();
			 = new ();
			 = new ();
        }
        public   { get; }
public   { get; }
public   { get; }
public   { get; }
    }
}</v>
      </c>
    </row>
    <row r="21" spans="2:7" ht="20.05" customHeight="1" x14ac:dyDescent="0.4">
      <c r="B21" s="20">
        <f>ROW(Entity[[#This Row],[ENo]])-3</f>
        <v>18</v>
      </c>
      <c r="C21" s="21" t="str">
        <f>_xlfn.XLOOKUP(Entity[[#This Row],[ENo]],InputEntities[ENo],InputEntities[Entity],"",0,1)</f>
        <v/>
      </c>
      <c r="D21" s="19" t="str" cm="1">
        <f t="array" ref="D21">_xlfn.TEXTJOIN(","&amp;CHAR(10)&amp;REPT(CHAR(9),3),TRUE,_xlfn._xlws.FILTER(ValueObject[Entity_コンストラクタ引数],ValueObject[Entity]=Entity[[#This Row],[Entity]]))</f>
        <v xml:space="preserve"> ,
			 ,
			 ,
			 </v>
      </c>
      <c r="E21" s="19" t="str" cm="1">
        <f t="array" ref="E21">_xlfn.TEXTJOIN(CHAR(10)&amp;REPT(CHAR(9),3),TRUE,_xlfn._xlws.FILTER(ValueObject[Entity_コンストラクタ],ValueObject[Entity]=Entity[[#This Row],[Entity]]))</f>
        <v xml:space="preserve"> = new ();
			 = new ();
			 = new ();
			 = new ();</v>
      </c>
      <c r="F21" s="19" t="str" cm="1">
        <f t="array" ref="F21">_xlfn.TEXTJOIN(CHAR(10),TRUE,_xlfn._xlws.FILTER(ValueObject[Entity_プロパティ_get],ValueObject[Entity]=Entity[[#This Row],[Entity]]))</f>
        <v>public   { get; }
public   { get; }
public   { get; }
public   { get; }</v>
      </c>
      <c r="G21" s="19" t="str" cm="1">
        <f t="array" ref="G21">SUBSTITUTE(SUBSTITUTE(SUBSTITUTE(SUBSTITUTE(SUBSTITUTE(Templates[Entity],"__SN__",'1_インプット'!$E$3),"__Entity__",Entity[[#This Row],[Entity]]),"__EntityArgs__",Entity[[#This Row],[Entity_引数]]),"__EntityCt__",Entity[[#This Row],[Entity_コンストラクタ]]),"__EntityProp__",Entity[[#This Row],[Entity_プロパティ]])</f>
        <v>using Slideshow.Domain.ValueObjects;
namespace Slideshow.Domain.Entities
{
    public sealed class 
    {
        public (
             ,
			 ,
			 ,
			 )
        {
             = new ();
			 = new ();
			 = new ();
			 = new ();
        }
        public   { get; }
public   { get; }
public   { get; }
public   { get; }
    }
}</v>
      </c>
    </row>
    <row r="22" spans="2:7" ht="20.05" customHeight="1" x14ac:dyDescent="0.4">
      <c r="B22" s="20">
        <f>ROW(Entity[[#This Row],[ENo]])-3</f>
        <v>19</v>
      </c>
      <c r="C22" s="21" t="str">
        <f>_xlfn.XLOOKUP(Entity[[#This Row],[ENo]],InputEntities[ENo],InputEntities[Entity],"",0,1)</f>
        <v/>
      </c>
      <c r="D22" s="19" t="str" cm="1">
        <f t="array" ref="D22">_xlfn.TEXTJOIN(","&amp;CHAR(10)&amp;REPT(CHAR(9),3),TRUE,_xlfn._xlws.FILTER(ValueObject[Entity_コンストラクタ引数],ValueObject[Entity]=Entity[[#This Row],[Entity]]))</f>
        <v xml:space="preserve"> ,
			 ,
			 ,
			 </v>
      </c>
      <c r="E22" s="19" t="str" cm="1">
        <f t="array" ref="E22">_xlfn.TEXTJOIN(CHAR(10)&amp;REPT(CHAR(9),3),TRUE,_xlfn._xlws.FILTER(ValueObject[Entity_コンストラクタ],ValueObject[Entity]=Entity[[#This Row],[Entity]]))</f>
        <v xml:space="preserve"> = new ();
			 = new ();
			 = new ();
			 = new ();</v>
      </c>
      <c r="F22" s="19" t="str" cm="1">
        <f t="array" ref="F22">_xlfn.TEXTJOIN(CHAR(10),TRUE,_xlfn._xlws.FILTER(ValueObject[Entity_プロパティ_get],ValueObject[Entity]=Entity[[#This Row],[Entity]]))</f>
        <v>public   { get; }
public   { get; }
public   { get; }
public   { get; }</v>
      </c>
      <c r="G22" s="19" t="str" cm="1">
        <f t="array" ref="G22">SUBSTITUTE(SUBSTITUTE(SUBSTITUTE(SUBSTITUTE(SUBSTITUTE(Templates[Entity],"__SN__",'1_インプット'!$E$3),"__Entity__",Entity[[#This Row],[Entity]]),"__EntityArgs__",Entity[[#This Row],[Entity_引数]]),"__EntityCt__",Entity[[#This Row],[Entity_コンストラクタ]]),"__EntityProp__",Entity[[#This Row],[Entity_プロパティ]])</f>
        <v>using Slideshow.Domain.ValueObjects;
namespace Slideshow.Domain.Entities
{
    public sealed class 
    {
        public (
             ,
			 ,
			 ,
			 )
        {
             = new ();
			 = new ();
			 = new ();
			 = new ();
        }
        public   { get; }
public   { get; }
public   { get; }
public   { get; }
    }
}</v>
      </c>
    </row>
    <row r="23" spans="2:7" ht="20.05" customHeight="1" x14ac:dyDescent="0.4">
      <c r="B23" s="20">
        <f>ROW(Entity[[#This Row],[ENo]])-3</f>
        <v>20</v>
      </c>
      <c r="C23" s="21" t="str">
        <f>_xlfn.XLOOKUP(Entity[[#This Row],[ENo]],InputEntities[ENo],InputEntities[Entity],"",0,1)</f>
        <v/>
      </c>
      <c r="D23" s="19" t="str" cm="1">
        <f t="array" ref="D23">_xlfn.TEXTJOIN(","&amp;CHAR(10)&amp;REPT(CHAR(9),3),TRUE,_xlfn._xlws.FILTER(ValueObject[Entity_コンストラクタ引数],ValueObject[Entity]=Entity[[#This Row],[Entity]]))</f>
        <v xml:space="preserve"> ,
			 ,
			 ,
			 </v>
      </c>
      <c r="E23" s="19" t="str" cm="1">
        <f t="array" ref="E23">_xlfn.TEXTJOIN(CHAR(10)&amp;REPT(CHAR(9),3),TRUE,_xlfn._xlws.FILTER(ValueObject[Entity_コンストラクタ],ValueObject[Entity]=Entity[[#This Row],[Entity]]))</f>
        <v xml:space="preserve"> = new ();
			 = new ();
			 = new ();
			 = new ();</v>
      </c>
      <c r="F23" s="19" t="str" cm="1">
        <f t="array" ref="F23">_xlfn.TEXTJOIN(CHAR(10),TRUE,_xlfn._xlws.FILTER(ValueObject[Entity_プロパティ_get],ValueObject[Entity]=Entity[[#This Row],[Entity]]))</f>
        <v>public   { get; }
public   { get; }
public   { get; }
public   { get; }</v>
      </c>
      <c r="G23" s="19" t="str" cm="1">
        <f t="array" ref="G23">SUBSTITUTE(SUBSTITUTE(SUBSTITUTE(SUBSTITUTE(SUBSTITUTE(Templates[Entity],"__SN__",'1_インプット'!$E$3),"__Entity__",Entity[[#This Row],[Entity]]),"__EntityArgs__",Entity[[#This Row],[Entity_引数]]),"__EntityCt__",Entity[[#This Row],[Entity_コンストラクタ]]),"__EntityProp__",Entity[[#This Row],[Entity_プロパティ]])</f>
        <v>using Slideshow.Domain.ValueObjects;
namespace Slideshow.Domain.Entities
{
    public sealed class 
    {
        public (
             ,
			 ,
			 ,
			 )
        {
             = new ();
			 = new ();
			 = new ();
			 = new ();
        }
        public   { get; }
public   { get; }
public   { get; }
public   { get; }
    }
}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44A39-7C27-45CE-AA6C-05C4FE413579}">
  <dimension ref="A1:H23"/>
  <sheetViews>
    <sheetView zoomScale="70" zoomScaleNormal="70" workbookViewId="0">
      <selection activeCell="D6" sqref="D6"/>
    </sheetView>
  </sheetViews>
  <sheetFormatPr defaultRowHeight="15.45" x14ac:dyDescent="0.4"/>
  <cols>
    <col min="1" max="1" width="2.5625" customWidth="1"/>
    <col min="2" max="2" width="5.8125" customWidth="1"/>
    <col min="3" max="3" width="31.625" bestFit="1" customWidth="1"/>
    <col min="4" max="4" width="31.3125" customWidth="1"/>
    <col min="5" max="6" width="28.25" customWidth="1"/>
    <col min="7" max="7" width="31.3125" customWidth="1"/>
    <col min="8" max="8" width="44.375" customWidth="1"/>
    <col min="9" max="9" width="12.8125" customWidth="1"/>
  </cols>
  <sheetData>
    <row r="1" spans="1:8" ht="19.3" x14ac:dyDescent="0.4">
      <c r="A1" s="1" t="s">
        <v>16</v>
      </c>
    </row>
    <row r="3" spans="1:8" x14ac:dyDescent="0.4">
      <c r="B3" s="15" t="s">
        <v>65</v>
      </c>
      <c r="C3" s="15" t="s">
        <v>16</v>
      </c>
      <c r="D3" s="15" t="s">
        <v>70</v>
      </c>
      <c r="E3" s="15" t="s">
        <v>61</v>
      </c>
      <c r="F3" s="15" t="s">
        <v>66</v>
      </c>
      <c r="G3" s="15" t="s">
        <v>63</v>
      </c>
      <c r="H3" s="18" t="s">
        <v>69</v>
      </c>
    </row>
    <row r="4" spans="1:8" ht="228" customHeight="1" x14ac:dyDescent="0.4">
      <c r="B4" s="20">
        <f>ROW(IRepository[[#This Row],[ENo]])-3</f>
        <v>1</v>
      </c>
      <c r="C4" s="21" t="str">
        <f>_xlfn.XLOOKUP(IRepository[[#This Row],[ENo]],InputEntities[ENo],InputEntities[Entity],"",0,1)</f>
        <v>PageMstEntity</v>
      </c>
      <c r="D4" s="19" t="str">
        <f>SUBSTITUTE("I"&amp;IRepository[[#This Row],[Entity]],"Entity","Repository")</f>
        <v>IPageMstRepository</v>
      </c>
      <c r="E4" s="19" t="str" cm="1">
        <f t="array" ref="E4">_xlfn.TEXTJOIN(","&amp;CHAR(10),TRUE,_xlfn._xlws.FILTER(ValueObject[Entity_コンストラクタ引数],ValueObject[Entity]=IRepository[[#This Row],[Entity]]))</f>
        <v>int pageId,
string pageName,
string? movieLink,
string? imageLink,
int? imagePageNo,
float slideWaitingTime,
string? note,
string? note,
string? note</v>
      </c>
      <c r="F4" s="19" t="str" cm="1">
        <f t="array" ref="F4">_xlfn.TEXTJOIN(CHAR(10),TRUE,_xlfn._xlws.FILTER(ValueObject[Entity_コンストラクタ],ValueObject[Entity]=IRepository[[#This Row],[Entity]]))</f>
        <v>PageId = new PageId(pageId);
PageName = new PageName(pageName);
MovieLink = new MovieLink(movieLink);
ImageLink = new ImageLink(imageLink);
ImagePageNo = new ImagePageNo(imagePageNo);
SlideWaitingTime = new SlideWaitingTime(slideWaitingTime);
Note1 = new Note(note);
Note2 = new Note(note);
Note3 = new Note(note);</v>
      </c>
      <c r="G4" s="19" t="str" cm="1">
        <f t="array" ref="G4">_xlfn.TEXTJOIN(CHAR(10),TRUE,_xlfn._xlws.FILTER(ValueObject[Entity_プロパティ_get],ValueObject[Entity]=IRepository[[#This Row],[Entity]]))</f>
        <v>public PageId PageId { get; }
public PageName PageName { get; }
public MovieLink MovieLink { get; }
public ImageLink ImageLink { get; }
public ImagePageNo ImagePageNo { get; }
public SlideWaitingTime SlideWaitingTime { get; }
public Note Note1 { get; }
public Note Note2 { get; }
public Note Note3 { get; }</v>
      </c>
      <c r="H4" s="19" t="str" cm="1">
        <f t="array" ref="H4">SUBSTITUTE(SUBSTITUTE(SUBSTITUTE(Templates[IRepository],"__SN__",'1_インプット'!$E$3),"__Entity__",IRepository[[#This Row],[Entity]]),"__IRepository__",IRepository[[#This Row],[IRepository]])</f>
        <v>using Slideshow.Domain.Entities;
using System.Collections.Generic;
namespace Slideshow.Domain.Repositories
{
    public interface IPageMstRepository
    {
        IReadOnlyList&lt;PageMstEntity&gt; GetData();
        void Save(PageMstEntity entity);
        void Delete(PageMstEntity entity);
    }
}</v>
      </c>
    </row>
    <row r="5" spans="1:8" ht="20.05" customHeight="1" x14ac:dyDescent="0.4">
      <c r="B5" s="20">
        <f>ROW(IRepository[[#This Row],[ENo]])-3</f>
        <v>2</v>
      </c>
      <c r="C5" s="21" t="str">
        <f>_xlfn.XLOOKUP(IRepository[[#This Row],[ENo]],InputEntities[ENo],InputEntities[Entity],"",0,1)</f>
        <v>SlidePatternMstEntity</v>
      </c>
      <c r="D5" s="19" t="str">
        <f>SUBSTITUTE("I"&amp;IRepository[[#This Row],[Entity]],"Entity","Repository")</f>
        <v>ISlidePatternMstRepository</v>
      </c>
      <c r="E5" s="19" t="str" cm="1">
        <f t="array" ref="E5">_xlfn.TEXTJOIN(","&amp;CHAR(10),TRUE,_xlfn._xlws.FILTER(ValueObject[Entity_コンストラクタ引数],ValueObject[Entity]=IRepository[[#This Row],[Entity]]))</f>
        <v>int slidePatternId,
string slidePatternName</v>
      </c>
      <c r="F5" s="19" t="str" cm="1">
        <f t="array" ref="F5">_xlfn.TEXTJOIN(CHAR(10),TRUE,_xlfn._xlws.FILTER(ValueObject[Entity_コンストラクタ],ValueObject[Entity]=IRepository[[#This Row],[Entity]]))</f>
        <v>SlidePatternId = new SlidePatternId(slidePatternId);
SlidePatternName = new SlidePatternName(slidePatternName);</v>
      </c>
      <c r="G5" s="19" t="str" cm="1">
        <f t="array" ref="G5">_xlfn.TEXTJOIN(CHAR(10),TRUE,_xlfn._xlws.FILTER(ValueObject[Entity_プロパティ_get],ValueObject[Entity]=IRepository[[#This Row],[Entity]]))</f>
        <v>public SlidePatternId SlidePatternId { get; }
public SlidePatternName SlidePatternName { get; }</v>
      </c>
      <c r="H5" s="19" t="str" cm="1">
        <f t="array" ref="H5">SUBSTITUTE(SUBSTITUTE(SUBSTITUTE(Templates[IRepository],"__SN__",'1_インプット'!$E$3),"__Entity__",IRepository[[#This Row],[Entity]]),"__IRepository__",IRepository[[#This Row],[IRepository]])</f>
        <v>using Slideshow.Domain.Entities;
using System.Collections.Generic;
namespace Slideshow.Domain.Repositories
{
    public interface ISlidePatternMstRepository
    {
        IReadOnlyList&lt;SlidePatternMstEntity&gt; GetData();
        void Save(SlidePatternMstEntity entity);
        void Delete(SlidePatternMstEntity entity);
    }
}</v>
      </c>
    </row>
    <row r="6" spans="1:8" ht="20.05" customHeight="1" x14ac:dyDescent="0.4">
      <c r="B6" s="20">
        <f>ROW(IRepository[[#This Row],[ENo]])-3</f>
        <v>3</v>
      </c>
      <c r="C6" s="21" t="str">
        <f>_xlfn.XLOOKUP(IRepository[[#This Row],[ENo]],InputEntities[ENo],InputEntities[Entity],"",0,1)</f>
        <v>SlidePatternPageMstEntity</v>
      </c>
      <c r="D6" s="19" t="str">
        <f>SUBSTITUTE("I"&amp;IRepository[[#This Row],[Entity]],"Entity","Repository")</f>
        <v>ISlidePatternPageMstRepository</v>
      </c>
      <c r="E6" s="19" t="str" cm="1">
        <f t="array" ref="E6">_xlfn.TEXTJOIN(","&amp;CHAR(10),TRUE,_xlfn._xlws.FILTER(ValueObject[Entity_コンストラクタ引数],ValueObject[Entity]=IRepository[[#This Row],[Entity]]))</f>
        <v>int slidePatternId,
int slideNo,
int pageId</v>
      </c>
      <c r="F6" s="19" t="str" cm="1">
        <f t="array" ref="F6">_xlfn.TEXTJOIN(CHAR(10),TRUE,_xlfn._xlws.FILTER(ValueObject[Entity_コンストラクタ],ValueObject[Entity]=IRepository[[#This Row],[Entity]]))</f>
        <v>SlidePatternId = new SlidePatternId(slidePatternId);
SlideNo = new SlideNo(slideNo);
PageId = new PageId(pageId);</v>
      </c>
      <c r="G6" s="19" t="str" cm="1">
        <f t="array" ref="G6">_xlfn.TEXTJOIN(CHAR(10),TRUE,_xlfn._xlws.FILTER(ValueObject[Entity_プロパティ_get],ValueObject[Entity]=IRepository[[#This Row],[Entity]]))</f>
        <v>public SlidePatternId SlidePatternId { get; }
public SlideNo SlideNo { get; }
public PageId PageId { get; }</v>
      </c>
      <c r="H6" s="19" t="str" cm="1">
        <f t="array" ref="H6">SUBSTITUTE(SUBSTITUTE(SUBSTITUTE(Templates[IRepository],"__SN__",'1_インプット'!$E$3),"__Entity__",IRepository[[#This Row],[Entity]]),"__IRepository__",IRepository[[#This Row],[IRepository]])</f>
        <v>using Slideshow.Domain.Entities;
using System.Collections.Generic;
namespace Slideshow.Domain.Repositories
{
    public interface ISlidePatternPageMstRepository
    {
        IReadOnlyList&lt;SlidePatternPageMstEntity&gt; GetData();
        void Save(SlidePatternPageMstEntity entity);
        void Delete(SlidePatternPageMstEntity entity);
    }
}</v>
      </c>
    </row>
    <row r="7" spans="1:8" ht="20.05" customHeight="1" x14ac:dyDescent="0.4">
      <c r="B7" s="20">
        <f>ROW(IRepository[[#This Row],[ENo]])-3</f>
        <v>4</v>
      </c>
      <c r="C7" s="21" t="str">
        <f>_xlfn.XLOOKUP(IRepository[[#This Row],[ENo]],InputEntities[ENo],InputEntities[Entity],"",0,1)</f>
        <v>SlidePatternNameSelectionMstEntity</v>
      </c>
      <c r="D7" s="19" t="str">
        <f>SUBSTITUTE("I"&amp;IRepository[[#This Row],[Entity]],"Entity","Repository")</f>
        <v>ISlidePatternNameSelectionMstRepository</v>
      </c>
      <c r="E7" s="19" t="str" cm="1">
        <f t="array" ref="E7">_xlfn.TEXTJOIN(","&amp;CHAR(10),TRUE,_xlfn._xlws.FILTER(ValueObject[Entity_コンストラクタ引数],ValueObject[Entity]=IRepository[[#This Row],[Entity]]))</f>
        <v>int slidePatternExampleId,
string slidePatternName</v>
      </c>
      <c r="F7" s="19" t="str" cm="1">
        <f t="array" ref="F7">_xlfn.TEXTJOIN(CHAR(10),TRUE,_xlfn._xlws.FILTER(ValueObject[Entity_コンストラクタ],ValueObject[Entity]=IRepository[[#This Row],[Entity]]))</f>
        <v>SlidePatternExampleId = new SlidePatternExampleId(slidePatternExampleId);
SlidePatternNameExample = new SlidePatternName(slidePatternName);</v>
      </c>
      <c r="G7" s="19" t="str" cm="1">
        <f t="array" ref="G7">_xlfn.TEXTJOIN(CHAR(10),TRUE,_xlfn._xlws.FILTER(ValueObject[Entity_プロパティ_get],ValueObject[Entity]=IRepository[[#This Row],[Entity]]))</f>
        <v>public SlidePatternExampleId SlidePatternExampleId { get; }
public SlidePatternName SlidePatternNameExample { get; }</v>
      </c>
      <c r="H7" s="19" t="str" cm="1">
        <f t="array" ref="H7">SUBSTITUTE(SUBSTITUTE(SUBSTITUTE(Templates[IRepository],"__SN__",'1_インプット'!$E$3),"__Entity__",IRepository[[#This Row],[Entity]]),"__IRepository__",IRepository[[#This Row],[IRepository]])</f>
        <v>using Slideshow.Domain.Entities;
using System.Collections.Generic;
namespace Slideshow.Domain.Repositories
{
    public interface ISlidePatternNameSelectionMstRepository
    {
        IReadOnlyList&lt;SlidePatternNameSelectionMstEntity&gt; GetData();
        void Save(SlidePatternNameSelectionMstEntity entity);
        void Delete(SlidePatternNameSelectionMstEntity entity);
    }
}</v>
      </c>
    </row>
    <row r="8" spans="1:8" ht="20.05" customHeight="1" x14ac:dyDescent="0.4">
      <c r="B8" s="20">
        <f>ROW(IRepository[[#This Row],[ENo]])-3</f>
        <v>5</v>
      </c>
      <c r="C8" s="21" t="str">
        <f>_xlfn.XLOOKUP(IRepository[[#This Row],[ENo]],InputEntities[ENo],InputEntities[Entity],"",0,1)</f>
        <v/>
      </c>
      <c r="D8" s="19" t="str">
        <f>SUBSTITUTE("I"&amp;IRepository[[#This Row],[Entity]],"Entity","Repository")</f>
        <v>I</v>
      </c>
      <c r="E8" s="19" t="str" cm="1">
        <f t="array" ref="E8">_xlfn.TEXTJOIN(","&amp;CHAR(10),TRUE,_xlfn._xlws.FILTER(ValueObject[Entity_コンストラクタ引数],ValueObject[Entity]=IRepository[[#This Row],[Entity]]))</f>
        <v xml:space="preserve"> ,
 ,
 ,
 </v>
      </c>
      <c r="F8" s="19" t="str" cm="1">
        <f t="array" ref="F8">_xlfn.TEXTJOIN(CHAR(10),TRUE,_xlfn._xlws.FILTER(ValueObject[Entity_コンストラクタ],ValueObject[Entity]=IRepository[[#This Row],[Entity]]))</f>
        <v xml:space="preserve"> = new ();
 = new ();
 = new ();
 = new ();</v>
      </c>
      <c r="G8" s="19" t="str" cm="1">
        <f t="array" ref="G8">_xlfn.TEXTJOIN(CHAR(10),TRUE,_xlfn._xlws.FILTER(ValueObject[Entity_プロパティ_get],ValueObject[Entity]=IRepository[[#This Row],[Entity]]))</f>
        <v>public   { get; }
public   { get; }
public   { get; }
public   { get; }</v>
      </c>
      <c r="H8" s="19" t="str" cm="1">
        <f t="array" ref="H8">SUBSTITUTE(SUBSTITUTE(SUBSTITUTE(Templates[IRepository],"__SN__",'1_インプット'!$E$3),"__Entity__",IRepository[[#This Row],[Entity]]),"__IRepository__",IRepository[[#This Row],[IRepository]])</f>
        <v>using Slideshow.Domain.Entities;
using System.Collections.Generic;
namespace Slideshow.Domain.Repositories
{
    public interface I
    {
        IReadOnlyList&lt;&gt; GetData();
        void Save( entity);
        void Delete( entity);
    }
}</v>
      </c>
    </row>
    <row r="9" spans="1:8" ht="20.05" customHeight="1" x14ac:dyDescent="0.4">
      <c r="B9" s="20">
        <f>ROW(IRepository[[#This Row],[ENo]])-3</f>
        <v>6</v>
      </c>
      <c r="C9" s="21" t="str">
        <f>_xlfn.XLOOKUP(IRepository[[#This Row],[ENo]],InputEntities[ENo],InputEntities[Entity],"",0,1)</f>
        <v/>
      </c>
      <c r="D9" s="19" t="str">
        <f>SUBSTITUTE("I"&amp;IRepository[[#This Row],[Entity]],"Entity","Repository")</f>
        <v>I</v>
      </c>
      <c r="E9" s="19" t="str" cm="1">
        <f t="array" ref="E9">_xlfn.TEXTJOIN(","&amp;CHAR(10),TRUE,_xlfn._xlws.FILTER(ValueObject[Entity_コンストラクタ引数],ValueObject[Entity]=IRepository[[#This Row],[Entity]]))</f>
        <v xml:space="preserve"> ,
 ,
 ,
 </v>
      </c>
      <c r="F9" s="19" t="str" cm="1">
        <f t="array" ref="F9">_xlfn.TEXTJOIN(CHAR(10),TRUE,_xlfn._xlws.FILTER(ValueObject[Entity_コンストラクタ],ValueObject[Entity]=IRepository[[#This Row],[Entity]]))</f>
        <v xml:space="preserve"> = new ();
 = new ();
 = new ();
 = new ();</v>
      </c>
      <c r="G9" s="19" t="str" cm="1">
        <f t="array" ref="G9">_xlfn.TEXTJOIN(CHAR(10),TRUE,_xlfn._xlws.FILTER(ValueObject[Entity_プロパティ_get],ValueObject[Entity]=IRepository[[#This Row],[Entity]]))</f>
        <v>public   { get; }
public   { get; }
public   { get; }
public   { get; }</v>
      </c>
      <c r="H9" s="19" t="str" cm="1">
        <f t="array" ref="H9">SUBSTITUTE(SUBSTITUTE(SUBSTITUTE(Templates[IRepository],"__SN__",'1_インプット'!$E$3),"__Entity__",IRepository[[#This Row],[Entity]]),"__IRepository__",IRepository[[#This Row],[IRepository]])</f>
        <v>using Slideshow.Domain.Entities;
using System.Collections.Generic;
namespace Slideshow.Domain.Repositories
{
    public interface I
    {
        IReadOnlyList&lt;&gt; GetData();
        void Save( entity);
        void Delete( entity);
    }
}</v>
      </c>
    </row>
    <row r="10" spans="1:8" ht="20.05" customHeight="1" x14ac:dyDescent="0.4">
      <c r="B10" s="20">
        <f>ROW(IRepository[[#This Row],[ENo]])-3</f>
        <v>7</v>
      </c>
      <c r="C10" s="21" t="str">
        <f>_xlfn.XLOOKUP(IRepository[[#This Row],[ENo]],InputEntities[ENo],InputEntities[Entity],"",0,1)</f>
        <v/>
      </c>
      <c r="D10" s="19" t="str">
        <f>SUBSTITUTE("I"&amp;IRepository[[#This Row],[Entity]],"Entity","Repository")</f>
        <v>I</v>
      </c>
      <c r="E10" s="19" t="str" cm="1">
        <f t="array" ref="E10">_xlfn.TEXTJOIN(","&amp;CHAR(10),TRUE,_xlfn._xlws.FILTER(ValueObject[Entity_コンストラクタ引数],ValueObject[Entity]=IRepository[[#This Row],[Entity]]))</f>
        <v xml:space="preserve"> ,
 ,
 ,
 </v>
      </c>
      <c r="F10" s="19" t="str" cm="1">
        <f t="array" ref="F10">_xlfn.TEXTJOIN(CHAR(10),TRUE,_xlfn._xlws.FILTER(ValueObject[Entity_コンストラクタ],ValueObject[Entity]=IRepository[[#This Row],[Entity]]))</f>
        <v xml:space="preserve"> = new ();
 = new ();
 = new ();
 = new ();</v>
      </c>
      <c r="G10" s="19" t="str" cm="1">
        <f t="array" ref="G10">_xlfn.TEXTJOIN(CHAR(10),TRUE,_xlfn._xlws.FILTER(ValueObject[Entity_プロパティ_get],ValueObject[Entity]=IRepository[[#This Row],[Entity]]))</f>
        <v>public   { get; }
public   { get; }
public   { get; }
public   { get; }</v>
      </c>
      <c r="H10" s="19" t="str" cm="1">
        <f t="array" ref="H10">SUBSTITUTE(SUBSTITUTE(SUBSTITUTE(Templates[IRepository],"__SN__",'1_インプット'!$E$3),"__Entity__",IRepository[[#This Row],[Entity]]),"__IRepository__",IRepository[[#This Row],[IRepository]])</f>
        <v>using Slideshow.Domain.Entities;
using System.Collections.Generic;
namespace Slideshow.Domain.Repositories
{
    public interface I
    {
        IReadOnlyList&lt;&gt; GetData();
        void Save( entity);
        void Delete( entity);
    }
}</v>
      </c>
    </row>
    <row r="11" spans="1:8" ht="20.05" customHeight="1" x14ac:dyDescent="0.4">
      <c r="B11" s="20">
        <f>ROW(IRepository[[#This Row],[ENo]])-3</f>
        <v>8</v>
      </c>
      <c r="C11" s="21" t="str">
        <f>_xlfn.XLOOKUP(IRepository[[#This Row],[ENo]],InputEntities[ENo],InputEntities[Entity],"",0,1)</f>
        <v/>
      </c>
      <c r="D11" s="19" t="str">
        <f>SUBSTITUTE("I"&amp;IRepository[[#This Row],[Entity]],"Entity","Repository")</f>
        <v>I</v>
      </c>
      <c r="E11" s="19" t="str" cm="1">
        <f t="array" ref="E11">_xlfn.TEXTJOIN(","&amp;CHAR(10),TRUE,_xlfn._xlws.FILTER(ValueObject[Entity_コンストラクタ引数],ValueObject[Entity]=IRepository[[#This Row],[Entity]]))</f>
        <v xml:space="preserve"> ,
 ,
 ,
 </v>
      </c>
      <c r="F11" s="19" t="str" cm="1">
        <f t="array" ref="F11">_xlfn.TEXTJOIN(CHAR(10),TRUE,_xlfn._xlws.FILTER(ValueObject[Entity_コンストラクタ],ValueObject[Entity]=IRepository[[#This Row],[Entity]]))</f>
        <v xml:space="preserve"> = new ();
 = new ();
 = new ();
 = new ();</v>
      </c>
      <c r="G11" s="19" t="str" cm="1">
        <f t="array" ref="G11">_xlfn.TEXTJOIN(CHAR(10),TRUE,_xlfn._xlws.FILTER(ValueObject[Entity_プロパティ_get],ValueObject[Entity]=IRepository[[#This Row],[Entity]]))</f>
        <v>public   { get; }
public   { get; }
public   { get; }
public   { get; }</v>
      </c>
      <c r="H11" s="19" t="str" cm="1">
        <f t="array" ref="H11">SUBSTITUTE(SUBSTITUTE(SUBSTITUTE(Templates[IRepository],"__SN__",'1_インプット'!$E$3),"__Entity__",IRepository[[#This Row],[Entity]]),"__IRepository__",IRepository[[#This Row],[IRepository]])</f>
        <v>using Slideshow.Domain.Entities;
using System.Collections.Generic;
namespace Slideshow.Domain.Repositories
{
    public interface I
    {
        IReadOnlyList&lt;&gt; GetData();
        void Save( entity);
        void Delete( entity);
    }
}</v>
      </c>
    </row>
    <row r="12" spans="1:8" ht="20.05" customHeight="1" x14ac:dyDescent="0.4">
      <c r="B12" s="20">
        <f>ROW(IRepository[[#This Row],[ENo]])-3</f>
        <v>9</v>
      </c>
      <c r="C12" s="21" t="str">
        <f>_xlfn.XLOOKUP(IRepository[[#This Row],[ENo]],InputEntities[ENo],InputEntities[Entity],"",0,1)</f>
        <v/>
      </c>
      <c r="D12" s="19" t="str">
        <f>SUBSTITUTE("I"&amp;IRepository[[#This Row],[Entity]],"Entity","Repository")</f>
        <v>I</v>
      </c>
      <c r="E12" s="19" t="str" cm="1">
        <f t="array" ref="E12">_xlfn.TEXTJOIN(","&amp;CHAR(10),TRUE,_xlfn._xlws.FILTER(ValueObject[Entity_コンストラクタ引数],ValueObject[Entity]=IRepository[[#This Row],[Entity]]))</f>
        <v xml:space="preserve"> ,
 ,
 ,
 </v>
      </c>
      <c r="F12" s="19" t="str" cm="1">
        <f t="array" ref="F12">_xlfn.TEXTJOIN(CHAR(10),TRUE,_xlfn._xlws.FILTER(ValueObject[Entity_コンストラクタ],ValueObject[Entity]=IRepository[[#This Row],[Entity]]))</f>
        <v xml:space="preserve"> = new ();
 = new ();
 = new ();
 = new ();</v>
      </c>
      <c r="G12" s="19" t="str" cm="1">
        <f t="array" ref="G12">_xlfn.TEXTJOIN(CHAR(10),TRUE,_xlfn._xlws.FILTER(ValueObject[Entity_プロパティ_get],ValueObject[Entity]=IRepository[[#This Row],[Entity]]))</f>
        <v>public   { get; }
public   { get; }
public   { get; }
public   { get; }</v>
      </c>
      <c r="H12" s="19" t="str" cm="1">
        <f t="array" ref="H12">SUBSTITUTE(SUBSTITUTE(SUBSTITUTE(Templates[IRepository],"__SN__",'1_インプット'!$E$3),"__Entity__",IRepository[[#This Row],[Entity]]),"__IRepository__",IRepository[[#This Row],[IRepository]])</f>
        <v>using Slideshow.Domain.Entities;
using System.Collections.Generic;
namespace Slideshow.Domain.Repositories
{
    public interface I
    {
        IReadOnlyList&lt;&gt; GetData();
        void Save( entity);
        void Delete( entity);
    }
}</v>
      </c>
    </row>
    <row r="13" spans="1:8" ht="20.05" customHeight="1" x14ac:dyDescent="0.4">
      <c r="B13" s="20">
        <f>ROW(IRepository[[#This Row],[ENo]])-3</f>
        <v>10</v>
      </c>
      <c r="C13" s="21" t="str">
        <f>_xlfn.XLOOKUP(IRepository[[#This Row],[ENo]],InputEntities[ENo],InputEntities[Entity],"",0,1)</f>
        <v/>
      </c>
      <c r="D13" s="19" t="str">
        <f>SUBSTITUTE("I"&amp;IRepository[[#This Row],[Entity]],"Entity","Repository")</f>
        <v>I</v>
      </c>
      <c r="E13" s="19" t="str" cm="1">
        <f t="array" ref="E13">_xlfn.TEXTJOIN(","&amp;CHAR(10),TRUE,_xlfn._xlws.FILTER(ValueObject[Entity_コンストラクタ引数],ValueObject[Entity]=IRepository[[#This Row],[Entity]]))</f>
        <v xml:space="preserve"> ,
 ,
 ,
 </v>
      </c>
      <c r="F13" s="19" t="str" cm="1">
        <f t="array" ref="F13">_xlfn.TEXTJOIN(CHAR(10),TRUE,_xlfn._xlws.FILTER(ValueObject[Entity_コンストラクタ],ValueObject[Entity]=IRepository[[#This Row],[Entity]]))</f>
        <v xml:space="preserve"> = new ();
 = new ();
 = new ();
 = new ();</v>
      </c>
      <c r="G13" s="19" t="str" cm="1">
        <f t="array" ref="G13">_xlfn.TEXTJOIN(CHAR(10),TRUE,_xlfn._xlws.FILTER(ValueObject[Entity_プロパティ_get],ValueObject[Entity]=IRepository[[#This Row],[Entity]]))</f>
        <v>public   { get; }
public   { get; }
public   { get; }
public   { get; }</v>
      </c>
      <c r="H13" s="19" t="str" cm="1">
        <f t="array" ref="H13">SUBSTITUTE(SUBSTITUTE(SUBSTITUTE(Templates[IRepository],"__SN__",'1_インプット'!$E$3),"__Entity__",IRepository[[#This Row],[Entity]]),"__IRepository__",IRepository[[#This Row],[IRepository]])</f>
        <v>using Slideshow.Domain.Entities;
using System.Collections.Generic;
namespace Slideshow.Domain.Repositories
{
    public interface I
    {
        IReadOnlyList&lt;&gt; GetData();
        void Save( entity);
        void Delete( entity);
    }
}</v>
      </c>
    </row>
    <row r="14" spans="1:8" ht="20.05" customHeight="1" x14ac:dyDescent="0.4">
      <c r="B14" s="20">
        <f>ROW(IRepository[[#This Row],[ENo]])-3</f>
        <v>11</v>
      </c>
      <c r="C14" s="21" t="str">
        <f>_xlfn.XLOOKUP(IRepository[[#This Row],[ENo]],InputEntities[ENo],InputEntities[Entity],"",0,1)</f>
        <v/>
      </c>
      <c r="D14" s="19" t="str">
        <f>SUBSTITUTE("I"&amp;IRepository[[#This Row],[Entity]],"Entity","Repository")</f>
        <v>I</v>
      </c>
      <c r="E14" s="19" t="str" cm="1">
        <f t="array" ref="E14">_xlfn.TEXTJOIN(","&amp;CHAR(10),TRUE,_xlfn._xlws.FILTER(ValueObject[Entity_コンストラクタ引数],ValueObject[Entity]=IRepository[[#This Row],[Entity]]))</f>
        <v xml:space="preserve"> ,
 ,
 ,
 </v>
      </c>
      <c r="F14" s="19" t="str" cm="1">
        <f t="array" ref="F14">_xlfn.TEXTJOIN(CHAR(10),TRUE,_xlfn._xlws.FILTER(ValueObject[Entity_コンストラクタ],ValueObject[Entity]=IRepository[[#This Row],[Entity]]))</f>
        <v xml:space="preserve"> = new ();
 = new ();
 = new ();
 = new ();</v>
      </c>
      <c r="G14" s="19" t="str" cm="1">
        <f t="array" ref="G14">_xlfn.TEXTJOIN(CHAR(10),TRUE,_xlfn._xlws.FILTER(ValueObject[Entity_プロパティ_get],ValueObject[Entity]=IRepository[[#This Row],[Entity]]))</f>
        <v>public   { get; }
public   { get; }
public   { get; }
public   { get; }</v>
      </c>
      <c r="H14" s="19" t="str" cm="1">
        <f t="array" ref="H14">SUBSTITUTE(SUBSTITUTE(SUBSTITUTE(Templates[IRepository],"__SN__",'1_インプット'!$E$3),"__Entity__",IRepository[[#This Row],[Entity]]),"__IRepository__",IRepository[[#This Row],[IRepository]])</f>
        <v>using Slideshow.Domain.Entities;
using System.Collections.Generic;
namespace Slideshow.Domain.Repositories
{
    public interface I
    {
        IReadOnlyList&lt;&gt; GetData();
        void Save( entity);
        void Delete( entity);
    }
}</v>
      </c>
    </row>
    <row r="15" spans="1:8" ht="20.05" customHeight="1" x14ac:dyDescent="0.4">
      <c r="B15" s="20">
        <f>ROW(IRepository[[#This Row],[ENo]])-3</f>
        <v>12</v>
      </c>
      <c r="C15" s="21" t="str">
        <f>_xlfn.XLOOKUP(IRepository[[#This Row],[ENo]],InputEntities[ENo],InputEntities[Entity],"",0,1)</f>
        <v/>
      </c>
      <c r="D15" s="19" t="str">
        <f>SUBSTITUTE("I"&amp;IRepository[[#This Row],[Entity]],"Entity","Repository")</f>
        <v>I</v>
      </c>
      <c r="E15" s="19" t="str" cm="1">
        <f t="array" ref="E15">_xlfn.TEXTJOIN(","&amp;CHAR(10),TRUE,_xlfn._xlws.FILTER(ValueObject[Entity_コンストラクタ引数],ValueObject[Entity]=IRepository[[#This Row],[Entity]]))</f>
        <v xml:space="preserve"> ,
 ,
 ,
 </v>
      </c>
      <c r="F15" s="19" t="str" cm="1">
        <f t="array" ref="F15">_xlfn.TEXTJOIN(CHAR(10),TRUE,_xlfn._xlws.FILTER(ValueObject[Entity_コンストラクタ],ValueObject[Entity]=IRepository[[#This Row],[Entity]]))</f>
        <v xml:space="preserve"> = new ();
 = new ();
 = new ();
 = new ();</v>
      </c>
      <c r="G15" s="19" t="str" cm="1">
        <f t="array" ref="G15">_xlfn.TEXTJOIN(CHAR(10),TRUE,_xlfn._xlws.FILTER(ValueObject[Entity_プロパティ_get],ValueObject[Entity]=IRepository[[#This Row],[Entity]]))</f>
        <v>public   { get; }
public   { get; }
public   { get; }
public   { get; }</v>
      </c>
      <c r="H15" s="19" t="str" cm="1">
        <f t="array" ref="H15">SUBSTITUTE(SUBSTITUTE(SUBSTITUTE(Templates[IRepository],"__SN__",'1_インプット'!$E$3),"__Entity__",IRepository[[#This Row],[Entity]]),"__IRepository__",IRepository[[#This Row],[IRepository]])</f>
        <v>using Slideshow.Domain.Entities;
using System.Collections.Generic;
namespace Slideshow.Domain.Repositories
{
    public interface I
    {
        IReadOnlyList&lt;&gt; GetData();
        void Save( entity);
        void Delete( entity);
    }
}</v>
      </c>
    </row>
    <row r="16" spans="1:8" ht="20.05" customHeight="1" x14ac:dyDescent="0.4">
      <c r="B16" s="20">
        <f>ROW(IRepository[[#This Row],[ENo]])-3</f>
        <v>13</v>
      </c>
      <c r="C16" s="21" t="str">
        <f>_xlfn.XLOOKUP(IRepository[[#This Row],[ENo]],InputEntities[ENo],InputEntities[Entity],"",0,1)</f>
        <v/>
      </c>
      <c r="D16" s="19" t="str">
        <f>SUBSTITUTE("I"&amp;IRepository[[#This Row],[Entity]],"Entity","Repository")</f>
        <v>I</v>
      </c>
      <c r="E16" s="19" t="str" cm="1">
        <f t="array" ref="E16">_xlfn.TEXTJOIN(","&amp;CHAR(10),TRUE,_xlfn._xlws.FILTER(ValueObject[Entity_コンストラクタ引数],ValueObject[Entity]=IRepository[[#This Row],[Entity]]))</f>
        <v xml:space="preserve"> ,
 ,
 ,
 </v>
      </c>
      <c r="F16" s="19" t="str" cm="1">
        <f t="array" ref="F16">_xlfn.TEXTJOIN(CHAR(10),TRUE,_xlfn._xlws.FILTER(ValueObject[Entity_コンストラクタ],ValueObject[Entity]=IRepository[[#This Row],[Entity]]))</f>
        <v xml:space="preserve"> = new ();
 = new ();
 = new ();
 = new ();</v>
      </c>
      <c r="G16" s="19" t="str" cm="1">
        <f t="array" ref="G16">_xlfn.TEXTJOIN(CHAR(10),TRUE,_xlfn._xlws.FILTER(ValueObject[Entity_プロパティ_get],ValueObject[Entity]=IRepository[[#This Row],[Entity]]))</f>
        <v>public   { get; }
public   { get; }
public   { get; }
public   { get; }</v>
      </c>
      <c r="H16" s="19" t="str" cm="1">
        <f t="array" ref="H16">SUBSTITUTE(SUBSTITUTE(SUBSTITUTE(Templates[IRepository],"__SN__",'1_インプット'!$E$3),"__Entity__",IRepository[[#This Row],[Entity]]),"__IRepository__",IRepository[[#This Row],[IRepository]])</f>
        <v>using Slideshow.Domain.Entities;
using System.Collections.Generic;
namespace Slideshow.Domain.Repositories
{
    public interface I
    {
        IReadOnlyList&lt;&gt; GetData();
        void Save( entity);
        void Delete( entity);
    }
}</v>
      </c>
    </row>
    <row r="17" spans="2:8" ht="20.05" customHeight="1" x14ac:dyDescent="0.4">
      <c r="B17" s="20">
        <f>ROW(IRepository[[#This Row],[ENo]])-3</f>
        <v>14</v>
      </c>
      <c r="C17" s="21" t="str">
        <f>_xlfn.XLOOKUP(IRepository[[#This Row],[ENo]],InputEntities[ENo],InputEntities[Entity],"",0,1)</f>
        <v/>
      </c>
      <c r="D17" s="19" t="str">
        <f>SUBSTITUTE("I"&amp;IRepository[[#This Row],[Entity]],"Entity","Repository")</f>
        <v>I</v>
      </c>
      <c r="E17" s="19" t="str" cm="1">
        <f t="array" ref="E17">_xlfn.TEXTJOIN(","&amp;CHAR(10),TRUE,_xlfn._xlws.FILTER(ValueObject[Entity_コンストラクタ引数],ValueObject[Entity]=IRepository[[#This Row],[Entity]]))</f>
        <v xml:space="preserve"> ,
 ,
 ,
 </v>
      </c>
      <c r="F17" s="19" t="str" cm="1">
        <f t="array" ref="F17">_xlfn.TEXTJOIN(CHAR(10),TRUE,_xlfn._xlws.FILTER(ValueObject[Entity_コンストラクタ],ValueObject[Entity]=IRepository[[#This Row],[Entity]]))</f>
        <v xml:space="preserve"> = new ();
 = new ();
 = new ();
 = new ();</v>
      </c>
      <c r="G17" s="19" t="str" cm="1">
        <f t="array" ref="G17">_xlfn.TEXTJOIN(CHAR(10),TRUE,_xlfn._xlws.FILTER(ValueObject[Entity_プロパティ_get],ValueObject[Entity]=IRepository[[#This Row],[Entity]]))</f>
        <v>public   { get; }
public   { get; }
public   { get; }
public   { get; }</v>
      </c>
      <c r="H17" s="19" t="str" cm="1">
        <f t="array" ref="H17">SUBSTITUTE(SUBSTITUTE(SUBSTITUTE(Templates[IRepository],"__SN__",'1_インプット'!$E$3),"__Entity__",IRepository[[#This Row],[Entity]]),"__IRepository__",IRepository[[#This Row],[IRepository]])</f>
        <v>using Slideshow.Domain.Entities;
using System.Collections.Generic;
namespace Slideshow.Domain.Repositories
{
    public interface I
    {
        IReadOnlyList&lt;&gt; GetData();
        void Save( entity);
        void Delete( entity);
    }
}</v>
      </c>
    </row>
    <row r="18" spans="2:8" ht="20.05" customHeight="1" x14ac:dyDescent="0.4">
      <c r="B18" s="20">
        <f>ROW(IRepository[[#This Row],[ENo]])-3</f>
        <v>15</v>
      </c>
      <c r="C18" s="21" t="str">
        <f>_xlfn.XLOOKUP(IRepository[[#This Row],[ENo]],InputEntities[ENo],InputEntities[Entity],"",0,1)</f>
        <v/>
      </c>
      <c r="D18" s="19" t="str">
        <f>SUBSTITUTE("I"&amp;IRepository[[#This Row],[Entity]],"Entity","Repository")</f>
        <v>I</v>
      </c>
      <c r="E18" s="19" t="str" cm="1">
        <f t="array" ref="E18">_xlfn.TEXTJOIN(","&amp;CHAR(10),TRUE,_xlfn._xlws.FILTER(ValueObject[Entity_コンストラクタ引数],ValueObject[Entity]=IRepository[[#This Row],[Entity]]))</f>
        <v xml:space="preserve"> ,
 ,
 ,
 </v>
      </c>
      <c r="F18" s="19" t="str" cm="1">
        <f t="array" ref="F18">_xlfn.TEXTJOIN(CHAR(10),TRUE,_xlfn._xlws.FILTER(ValueObject[Entity_コンストラクタ],ValueObject[Entity]=IRepository[[#This Row],[Entity]]))</f>
        <v xml:space="preserve"> = new ();
 = new ();
 = new ();
 = new ();</v>
      </c>
      <c r="G18" s="19" t="str" cm="1">
        <f t="array" ref="G18">_xlfn.TEXTJOIN(CHAR(10),TRUE,_xlfn._xlws.FILTER(ValueObject[Entity_プロパティ_get],ValueObject[Entity]=IRepository[[#This Row],[Entity]]))</f>
        <v>public   { get; }
public   { get; }
public   { get; }
public   { get; }</v>
      </c>
      <c r="H18" s="19" t="str" cm="1">
        <f t="array" ref="H18">SUBSTITUTE(SUBSTITUTE(SUBSTITUTE(Templates[IRepository],"__SN__",'1_インプット'!$E$3),"__Entity__",IRepository[[#This Row],[Entity]]),"__IRepository__",IRepository[[#This Row],[IRepository]])</f>
        <v>using Slideshow.Domain.Entities;
using System.Collections.Generic;
namespace Slideshow.Domain.Repositories
{
    public interface I
    {
        IReadOnlyList&lt;&gt; GetData();
        void Save( entity);
        void Delete( entity);
    }
}</v>
      </c>
    </row>
    <row r="19" spans="2:8" ht="20.05" customHeight="1" x14ac:dyDescent="0.4">
      <c r="B19" s="20">
        <f>ROW(IRepository[[#This Row],[ENo]])-3</f>
        <v>16</v>
      </c>
      <c r="C19" s="21" t="str">
        <f>_xlfn.XLOOKUP(IRepository[[#This Row],[ENo]],InputEntities[ENo],InputEntities[Entity],"",0,1)</f>
        <v/>
      </c>
      <c r="D19" s="19" t="str">
        <f>SUBSTITUTE("I"&amp;IRepository[[#This Row],[Entity]],"Entity","Repository")</f>
        <v>I</v>
      </c>
      <c r="E19" s="19" t="str" cm="1">
        <f t="array" ref="E19">_xlfn.TEXTJOIN(","&amp;CHAR(10),TRUE,_xlfn._xlws.FILTER(ValueObject[Entity_コンストラクタ引数],ValueObject[Entity]=IRepository[[#This Row],[Entity]]))</f>
        <v xml:space="preserve"> ,
 ,
 ,
 </v>
      </c>
      <c r="F19" s="19" t="str" cm="1">
        <f t="array" ref="F19">_xlfn.TEXTJOIN(CHAR(10),TRUE,_xlfn._xlws.FILTER(ValueObject[Entity_コンストラクタ],ValueObject[Entity]=IRepository[[#This Row],[Entity]]))</f>
        <v xml:space="preserve"> = new ();
 = new ();
 = new ();
 = new ();</v>
      </c>
      <c r="G19" s="19" t="str" cm="1">
        <f t="array" ref="G19">_xlfn.TEXTJOIN(CHAR(10),TRUE,_xlfn._xlws.FILTER(ValueObject[Entity_プロパティ_get],ValueObject[Entity]=IRepository[[#This Row],[Entity]]))</f>
        <v>public   { get; }
public   { get; }
public   { get; }
public   { get; }</v>
      </c>
      <c r="H19" s="19" t="str" cm="1">
        <f t="array" ref="H19">SUBSTITUTE(SUBSTITUTE(SUBSTITUTE(Templates[IRepository],"__SN__",'1_インプット'!$E$3),"__Entity__",IRepository[[#This Row],[Entity]]),"__IRepository__",IRepository[[#This Row],[IRepository]])</f>
        <v>using Slideshow.Domain.Entities;
using System.Collections.Generic;
namespace Slideshow.Domain.Repositories
{
    public interface I
    {
        IReadOnlyList&lt;&gt; GetData();
        void Save( entity);
        void Delete( entity);
    }
}</v>
      </c>
    </row>
    <row r="20" spans="2:8" ht="20.05" customHeight="1" x14ac:dyDescent="0.4">
      <c r="B20" s="20">
        <f>ROW(IRepository[[#This Row],[ENo]])-3</f>
        <v>17</v>
      </c>
      <c r="C20" s="21" t="str">
        <f>_xlfn.XLOOKUP(IRepository[[#This Row],[ENo]],InputEntities[ENo],InputEntities[Entity],"",0,1)</f>
        <v/>
      </c>
      <c r="D20" s="19" t="str">
        <f>SUBSTITUTE("I"&amp;IRepository[[#This Row],[Entity]],"Entity","Repository")</f>
        <v>I</v>
      </c>
      <c r="E20" s="19" t="str" cm="1">
        <f t="array" ref="E20">_xlfn.TEXTJOIN(","&amp;CHAR(10),TRUE,_xlfn._xlws.FILTER(ValueObject[Entity_コンストラクタ引数],ValueObject[Entity]=IRepository[[#This Row],[Entity]]))</f>
        <v xml:space="preserve"> ,
 ,
 ,
 </v>
      </c>
      <c r="F20" s="19" t="str" cm="1">
        <f t="array" ref="F20">_xlfn.TEXTJOIN(CHAR(10),TRUE,_xlfn._xlws.FILTER(ValueObject[Entity_コンストラクタ],ValueObject[Entity]=IRepository[[#This Row],[Entity]]))</f>
        <v xml:space="preserve"> = new ();
 = new ();
 = new ();
 = new ();</v>
      </c>
      <c r="G20" s="19" t="str" cm="1">
        <f t="array" ref="G20">_xlfn.TEXTJOIN(CHAR(10),TRUE,_xlfn._xlws.FILTER(ValueObject[Entity_プロパティ_get],ValueObject[Entity]=IRepository[[#This Row],[Entity]]))</f>
        <v>public   { get; }
public   { get; }
public   { get; }
public   { get; }</v>
      </c>
      <c r="H20" s="19" t="str" cm="1">
        <f t="array" ref="H20">SUBSTITUTE(SUBSTITUTE(SUBSTITUTE(Templates[IRepository],"__SN__",'1_インプット'!$E$3),"__Entity__",IRepository[[#This Row],[Entity]]),"__IRepository__",IRepository[[#This Row],[IRepository]])</f>
        <v>using Slideshow.Domain.Entities;
using System.Collections.Generic;
namespace Slideshow.Domain.Repositories
{
    public interface I
    {
        IReadOnlyList&lt;&gt; GetData();
        void Save( entity);
        void Delete( entity);
    }
}</v>
      </c>
    </row>
    <row r="21" spans="2:8" ht="20.05" customHeight="1" x14ac:dyDescent="0.4">
      <c r="B21" s="20">
        <f>ROW(IRepository[[#This Row],[ENo]])-3</f>
        <v>18</v>
      </c>
      <c r="C21" s="21" t="str">
        <f>_xlfn.XLOOKUP(IRepository[[#This Row],[ENo]],InputEntities[ENo],InputEntities[Entity],"",0,1)</f>
        <v/>
      </c>
      <c r="D21" s="19" t="str">
        <f>SUBSTITUTE("I"&amp;IRepository[[#This Row],[Entity]],"Entity","Repository")</f>
        <v>I</v>
      </c>
      <c r="E21" s="19" t="str" cm="1">
        <f t="array" ref="E21">_xlfn.TEXTJOIN(","&amp;CHAR(10),TRUE,_xlfn._xlws.FILTER(ValueObject[Entity_コンストラクタ引数],ValueObject[Entity]=IRepository[[#This Row],[Entity]]))</f>
        <v xml:space="preserve"> ,
 ,
 ,
 </v>
      </c>
      <c r="F21" s="19" t="str" cm="1">
        <f t="array" ref="F21">_xlfn.TEXTJOIN(CHAR(10),TRUE,_xlfn._xlws.FILTER(ValueObject[Entity_コンストラクタ],ValueObject[Entity]=IRepository[[#This Row],[Entity]]))</f>
        <v xml:space="preserve"> = new ();
 = new ();
 = new ();
 = new ();</v>
      </c>
      <c r="G21" s="19" t="str" cm="1">
        <f t="array" ref="G21">_xlfn.TEXTJOIN(CHAR(10),TRUE,_xlfn._xlws.FILTER(ValueObject[Entity_プロパティ_get],ValueObject[Entity]=IRepository[[#This Row],[Entity]]))</f>
        <v>public   { get; }
public   { get; }
public   { get; }
public   { get; }</v>
      </c>
      <c r="H21" s="19" t="str" cm="1">
        <f t="array" ref="H21">SUBSTITUTE(SUBSTITUTE(SUBSTITUTE(Templates[IRepository],"__SN__",'1_インプット'!$E$3),"__Entity__",IRepository[[#This Row],[Entity]]),"__IRepository__",IRepository[[#This Row],[IRepository]])</f>
        <v>using Slideshow.Domain.Entities;
using System.Collections.Generic;
namespace Slideshow.Domain.Repositories
{
    public interface I
    {
        IReadOnlyList&lt;&gt; GetData();
        void Save( entity);
        void Delete( entity);
    }
}</v>
      </c>
    </row>
    <row r="22" spans="2:8" ht="20.05" customHeight="1" x14ac:dyDescent="0.4">
      <c r="B22" s="20">
        <f>ROW(IRepository[[#This Row],[ENo]])-3</f>
        <v>19</v>
      </c>
      <c r="C22" s="21" t="str">
        <f>_xlfn.XLOOKUP(IRepository[[#This Row],[ENo]],InputEntities[ENo],InputEntities[Entity],"",0,1)</f>
        <v/>
      </c>
      <c r="D22" s="19" t="str">
        <f>SUBSTITUTE("I"&amp;IRepository[[#This Row],[Entity]],"Entity","Repository")</f>
        <v>I</v>
      </c>
      <c r="E22" s="19" t="str" cm="1">
        <f t="array" ref="E22">_xlfn.TEXTJOIN(","&amp;CHAR(10),TRUE,_xlfn._xlws.FILTER(ValueObject[Entity_コンストラクタ引数],ValueObject[Entity]=IRepository[[#This Row],[Entity]]))</f>
        <v xml:space="preserve"> ,
 ,
 ,
 </v>
      </c>
      <c r="F22" s="19" t="str" cm="1">
        <f t="array" ref="F22">_xlfn.TEXTJOIN(CHAR(10),TRUE,_xlfn._xlws.FILTER(ValueObject[Entity_コンストラクタ],ValueObject[Entity]=IRepository[[#This Row],[Entity]]))</f>
        <v xml:space="preserve"> = new ();
 = new ();
 = new ();
 = new ();</v>
      </c>
      <c r="G22" s="19" t="str" cm="1">
        <f t="array" ref="G22">_xlfn.TEXTJOIN(CHAR(10),TRUE,_xlfn._xlws.FILTER(ValueObject[Entity_プロパティ_get],ValueObject[Entity]=IRepository[[#This Row],[Entity]]))</f>
        <v>public   { get; }
public   { get; }
public   { get; }
public   { get; }</v>
      </c>
      <c r="H22" s="19" t="str" cm="1">
        <f t="array" ref="H22">SUBSTITUTE(SUBSTITUTE(SUBSTITUTE(Templates[IRepository],"__SN__",'1_インプット'!$E$3),"__Entity__",IRepository[[#This Row],[Entity]]),"__IRepository__",IRepository[[#This Row],[IRepository]])</f>
        <v>using Slideshow.Domain.Entities;
using System.Collections.Generic;
namespace Slideshow.Domain.Repositories
{
    public interface I
    {
        IReadOnlyList&lt;&gt; GetData();
        void Save( entity);
        void Delete( entity);
    }
}</v>
      </c>
    </row>
    <row r="23" spans="2:8" ht="20.05" customHeight="1" x14ac:dyDescent="0.4">
      <c r="B23" s="20">
        <f>ROW(IRepository[[#This Row],[ENo]])-3</f>
        <v>20</v>
      </c>
      <c r="C23" s="21" t="str">
        <f>_xlfn.XLOOKUP(IRepository[[#This Row],[ENo]],InputEntities[ENo],InputEntities[Entity],"",0,1)</f>
        <v/>
      </c>
      <c r="D23" s="19" t="str">
        <f>SUBSTITUTE("I"&amp;IRepository[[#This Row],[Entity]],"Entity","Repository")</f>
        <v>I</v>
      </c>
      <c r="E23" s="19" t="str" cm="1">
        <f t="array" ref="E23">_xlfn.TEXTJOIN(","&amp;CHAR(10),TRUE,_xlfn._xlws.FILTER(ValueObject[Entity_コンストラクタ引数],ValueObject[Entity]=IRepository[[#This Row],[Entity]]))</f>
        <v xml:space="preserve"> ,
 ,
 ,
 </v>
      </c>
      <c r="F23" s="19" t="str" cm="1">
        <f t="array" ref="F23">_xlfn.TEXTJOIN(CHAR(10),TRUE,_xlfn._xlws.FILTER(ValueObject[Entity_コンストラクタ],ValueObject[Entity]=IRepository[[#This Row],[Entity]]))</f>
        <v xml:space="preserve"> = new ();
 = new ();
 = new ();
 = new ();</v>
      </c>
      <c r="G23" s="19" t="str" cm="1">
        <f t="array" ref="G23">_xlfn.TEXTJOIN(CHAR(10),TRUE,_xlfn._xlws.FILTER(ValueObject[Entity_プロパティ_get],ValueObject[Entity]=IRepository[[#This Row],[Entity]]))</f>
        <v>public   { get; }
public   { get; }
public   { get; }
public   { get; }</v>
      </c>
      <c r="H23" s="19" t="str" cm="1">
        <f t="array" ref="H23">SUBSTITUTE(SUBSTITUTE(SUBSTITUTE(Templates[IRepository],"__SN__",'1_インプット'!$E$3),"__Entity__",IRepository[[#This Row],[Entity]]),"__IRepository__",IRepository[[#This Row],[IRepository]])</f>
        <v>using Slideshow.Domain.Entities;
using System.Collections.Generic;
namespace Slideshow.Domain.Repositories
{
    public interface I
    {
        IReadOnlyList&lt;&gt; GetData();
        void Save( entity);
        void Delete( entity);
    }
}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7F7D-B1D9-4DE7-924F-15037EE2B6B5}">
  <dimension ref="A1:T23"/>
  <sheetViews>
    <sheetView topLeftCell="J1" zoomScale="70" zoomScaleNormal="70" workbookViewId="0">
      <selection activeCell="O7" sqref="O7"/>
    </sheetView>
  </sheetViews>
  <sheetFormatPr defaultRowHeight="15.45" outlineLevelCol="1" x14ac:dyDescent="0.4"/>
  <cols>
    <col min="1" max="1" width="2.5625" customWidth="1"/>
    <col min="2" max="2" width="5.8125" customWidth="1"/>
    <col min="3" max="3" width="22.3125" customWidth="1"/>
    <col min="4" max="4" width="31.125" customWidth="1"/>
    <col min="5" max="6" width="22.3125" customWidth="1"/>
    <col min="7" max="7" width="17.875" customWidth="1"/>
    <col min="8" max="10" width="31.625" customWidth="1" outlineLevel="1"/>
    <col min="11" max="11" width="42.5" customWidth="1" outlineLevel="1"/>
    <col min="12" max="12" width="31.625" customWidth="1" outlineLevel="1"/>
    <col min="13" max="13" width="33.3125" customWidth="1" outlineLevel="1"/>
    <col min="14" max="14" width="35.1875" customWidth="1" outlineLevel="1"/>
    <col min="15" max="15" width="37.875" customWidth="1" outlineLevel="1"/>
    <col min="16" max="17" width="16.25" customWidth="1"/>
    <col min="18" max="18" width="19.6875" customWidth="1"/>
    <col min="19" max="19" width="16.25" customWidth="1"/>
    <col min="20" max="20" width="41.5625" customWidth="1"/>
    <col min="21" max="21" width="28.25" customWidth="1"/>
    <col min="22" max="22" width="31.3125" customWidth="1"/>
    <col min="23" max="23" width="52.875" customWidth="1"/>
    <col min="24" max="24" width="12.8125" customWidth="1"/>
  </cols>
  <sheetData>
    <row r="1" spans="1:20" ht="19.3" x14ac:dyDescent="0.4">
      <c r="A1" s="1" t="s">
        <v>73</v>
      </c>
    </row>
    <row r="3" spans="1:20" x14ac:dyDescent="0.4">
      <c r="B3" s="15" t="s">
        <v>65</v>
      </c>
      <c r="C3" s="15" t="s">
        <v>16</v>
      </c>
      <c r="D3" s="15" t="s">
        <v>89</v>
      </c>
      <c r="E3" s="15" t="s">
        <v>112</v>
      </c>
      <c r="F3" s="15" t="s">
        <v>70</v>
      </c>
      <c r="G3" s="15" t="s">
        <v>111</v>
      </c>
      <c r="H3" s="15" t="s">
        <v>75</v>
      </c>
      <c r="I3" s="15" t="s">
        <v>92</v>
      </c>
      <c r="J3" s="15" t="s">
        <v>93</v>
      </c>
      <c r="K3" s="15" t="s">
        <v>98</v>
      </c>
      <c r="L3" s="15" t="s">
        <v>105</v>
      </c>
      <c r="M3" s="15" t="s">
        <v>83</v>
      </c>
      <c r="N3" s="17" t="s">
        <v>101</v>
      </c>
      <c r="O3" s="17" t="s">
        <v>114</v>
      </c>
      <c r="P3" s="22" t="s">
        <v>71</v>
      </c>
      <c r="Q3" s="22" t="s">
        <v>94</v>
      </c>
      <c r="R3" s="22" t="s">
        <v>100</v>
      </c>
      <c r="S3" s="22" t="s">
        <v>104</v>
      </c>
      <c r="T3" s="18" t="s">
        <v>107</v>
      </c>
    </row>
    <row r="4" spans="1:20" ht="246" customHeight="1" x14ac:dyDescent="0.4">
      <c r="B4" s="20">
        <f>ROW(Repository_SQLite[[#This Row],[ENo]])-3</f>
        <v>1</v>
      </c>
      <c r="C4" s="21" t="str">
        <f>_xlfn.XLOOKUP(Repository_SQLite[[#This Row],[ENo]],InputEntities[ENo],InputEntities[Entity],"",0,1)</f>
        <v>PageMstEntity</v>
      </c>
      <c r="D4" s="21" t="str">
        <f>SUBSTITUTE(Repository_SQLite[[#This Row],[Entity]],"Entity","SQLite")</f>
        <v>PageMstSQLite</v>
      </c>
      <c r="E4" s="21" t="str">
        <f>SUBSTITUTE(Repository_SQLite[[#This Row],[Entity]],"Entity","Oracle")</f>
        <v>PageMstOracle</v>
      </c>
      <c r="F4" s="19" t="str">
        <f>SUBSTITUTE("I"&amp;Repository_SQLite[[#This Row],[Entity]],"Entity","Repository")</f>
        <v>IPageMstRepository</v>
      </c>
      <c r="G4" s="19" t="str">
        <f>SUBSTITUTE("Create"&amp;Repository_SQLite[[#This Row],[Entity]],"Entity","")</f>
        <v>CreatePageMst</v>
      </c>
      <c r="H4" s="21" t="str">
        <f>_xlfn.XLOOKUP(Repository_SQLite[[#This Row],[ENo]],InputEntities[ENo],InputEntities[DBテーブル_物理名],"",0,1)</f>
        <v>ssh_page_mst</v>
      </c>
      <c r="I4" s="19" t="str" cm="1">
        <f t="array" ref="I4">_xlfn.TEXTJOIN(","&amp;CHAR(10)&amp;"  ",TRUE,_xlfn._xlws.FILTER(ValueObject[DBテーブル_物理名],ValueObject[Entity]=Repository_SQLite[[#This Row],[Entity]]))</f>
        <v>page_id,
  page_name,
  movie_link,
  image_link,
  image_page_no,
  slide_waiting_time,
  note1,
  note2,
  note3</v>
      </c>
      <c r="J4" s="19" t="str" cm="1">
        <f t="array" ref="J4">_xlfn.TEXTJOIN(","&amp;CHAR(10)&amp;"  ",TRUE,_xlfn._xlws.FILTER(ValueObject[SQLite_パラメータ],ValueObject[Entity]=Repository_SQLite[[#This Row],[Entity]]))</f>
        <v>@page_id,
  @page_name,
  @movie_link,
  @image_link,
  @image_page_no,
  @slide_waiting_time,
  @note1,
  @note2,
  @note3</v>
      </c>
      <c r="K4" s="19" t="str" cm="1">
        <f t="array" ref="K4">IFERROR(_xlfn.TEXTJOIN(","&amp;CHAR(10)&amp;"  ",TRUE,_xlfn._xlws.FILTER(ValueObject[SQL_Update],(ValueObject[Entity]=Repository_SQLite[[#This Row],[Entity]])*(ValueObject[PK]&lt;&gt;1))),_xlfn.TEXTJOIN(","&amp;CHAR(10)&amp;"  ",TRUE,_xlfn._xlws.FILTER(ValueObject[SQL_Update],(ValueObject[Entity]=Repository_SQLite[[#This Row],[Entity]]))))</f>
        <v>page_name = @page_name,
  movie_link = @movie_link,
  image_link = @image_link,
  image_page_no = @image_page_no,
  slide_waiting_time = @slide_waiting_time,
  note1 = @note1,
  note2 = @note2,
  note3 = @note3</v>
      </c>
      <c r="L4" s="19" t="str" cm="1">
        <f t="array" ref="L4">_xlfn.TEXTJOIN(CHAR(10)&amp;"  AND ",TRUE,_xlfn._xlws.FILTER(ValueObject[SQL_Update],(ValueObject[Entity]=Repository_SQLite[[#This Row],[Entity]])*(ValueObject[PK]=1)))</f>
        <v>page_id = @page_id</v>
      </c>
      <c r="M4" s="19" t="str" cm="1">
        <f t="array" ref="M4">_xlfn.TEXTJOIN(","&amp;CHAR(10)&amp;REPT(CHAR(9),6),TRUE,_xlfn._xlws.FILTER(ValueObject[Repository_Entity_Args],ValueObject[Entity]=Repository_SQLite[[#This Row],[Entity]]))</f>
        <v>Convert.ToInt32(reader["page_id"]),
						Convert.ToString(reader["page_name"]),
						reader["movie_link"] != DBNull.Value ? Convert.ToString(reader["movie_link"]) : null,
						reader["image_link"] != DBNull.Value ? Convert.ToString(reader["image_link"]) : null,
						reader["image_page_no"] != DBNull.Value ? Convert.ToInt32(reader["image_page_no"]) : null,
						Convert.ToSingle(reader["slide_waiting_time"]),
						reader["note1"] != DBNull.Value ? Convert.ToString(reader["note1"]) : null,
						reader["note2"] != DBNull.Value ? Convert.ToString(reader["note2"]) : null,
						reader["note3"] != DBNull.Value ? Convert.ToString(reader["note3"]) : null</v>
      </c>
      <c r="N4" s="19" t="str" cm="1">
        <f t="array" ref="N4">_xlfn.TEXTJOIN(","&amp;CHAR(10)&amp;REPT(CHAR(9),4),TRUE,_xlfn._xlws.FILTER(ValueObject[SQLiteParameter_Args],ValueObject[Entity]=Repository_SQLite[[#This Row],[Entity]]))</f>
        <v>new SQLiteParameter("@page_id", entity.PageId.Value),
				new SQLiteParameter("@page_name", entity.PageName.Value),
				new SQLiteParameter("@movie_link", entity.MovieLink.Value),
				new SQLiteParameter("@image_link", entity.ImageLink.Value),
				new SQLiteParameter("@image_page_no", entity.ImagePageNo.Value),
				new SQLiteParameter("@slide_waiting_time", entity.SlideWaitingTime.Value),
				new SQLiteParameter("@note1", entity.Note1.Value),
				new SQLiteParameter("@note2", entity.Note2.Value),
				new SQLiteParameter("@note3", entity.Note3.Value)</v>
      </c>
      <c r="O4" s="19" t="str" cm="1">
        <f t="array" ref="O4">SUBSTITUTE(SUBSTITUTE(SUBSTITUTE(SUBSTITUTE(Templates[FactoryCreateRepository],"__IRepository__",Repository_SQLite[[#This Row],[IRepository]]),"__CreateRepository__",Repository_SQLite[[#This Row],[CreateRepository]]),"__RepositorySQLite__",Repository_SQLite[[#This Row],[Repository_SQLite]]),"__RepositoryOracle__",Repository_SQLite[[#This Row],[Repository_Oracle]])</f>
        <v xml:space="preserve">        public static IPageMstRepository CreatePageMst()
        {
#if DEBUG
            if (Shared.IsFake)
            {
                return new PageMstSQLite();
            }
#endif
            return new PageMstOracle();
        }</v>
      </c>
      <c r="P4" s="19" t="str" cm="1">
        <f t="array" ref="P4">SUBSTITUTE(SUBSTITUTE(Templates[SQL_SELECT],"__Columns__",Repository_SQLite[[#This Row],[SQL_カラム]]),"__Table__",Repository_SQLite[[#This Row],[DBテーブル_物理名]])</f>
        <v>SELECT
  page_id,
  page_name,
  movie_link,
  image_link,
  image_page_no,
  slide_waiting_time,
  note1,
  note2,
  note3
FROM
  ssh_page_mst</v>
      </c>
      <c r="Q4" s="19" t="str" cm="1">
        <f t="array" ref="Q4">SUBSTITUTE(SUBSTITUTE(SUBSTITUTE(Templates[SQL_INSERT],"__Table__",Repository_SQLite[[#This Row],[DBテーブル_物理名]]),"__Columns__",Repository_SQLite[[#This Row],[SQL_カラム]]),"__ColumnsParam__",Repository_SQLite[[#This Row],[SQL_カラム_パラメータ_SQLite]])</f>
        <v>INSERT INTO ssh_page_mst
 (page_id,
  page_name,
  movie_link,
  image_link,
  image_page_no,
  slide_waiting_time,
  note1,
  note2,
  note3)
VALUES
 (@page_id,
  @page_name,
  @movie_link,
  @image_link,
  @image_page_no,
  @slide_waiting_time,
  @note1,
  @note2,
  @note3)</v>
      </c>
      <c r="R4" s="19" t="str" cm="1">
        <f t="array" ref="R4">SUBSTITUTE(SUBSTITUTE(SUBSTITUTE(Templates[SQL_UPDATE],"__Table__",Repository_SQLite[[#This Row],[DBテーブル_物理名]]),"__UpdateSet__",Repository_SQLite[[#This Row],[SQL_UpdateSet_SQLite]]),"__UpdateWhere__",Repository_SQLite[[#This Row],[SQL_Where_SQLite]])</f>
        <v>UPDATE ssh_page_mst
SET 
  page_name = @page_name,
  movie_link = @movie_link,
  image_link = @image_link,
  image_page_no = @image_page_no,
  slide_waiting_time = @slide_waiting_time,
  note1 = @note1,
  note2 = @note2,
  note3 = @note3
WHERE
  page_id = @page_id</v>
      </c>
      <c r="S4" s="19" t="str" cm="1">
        <f t="array" ref="S4">SUBSTITUTE(SUBSTITUTE(Templates[SQL_DELETE],"__Table__",Repository_SQLite[[#This Row],[DBテーブル_物理名]]),"__DeleteWhere__",Repository_SQLite[[#This Row],[SQL_Where_SQLite]])</f>
        <v>DELETE FROM ssh_page_mst WHERE page_id = @page_id</v>
      </c>
      <c r="T4" s="19" t="str" cm="1">
        <f t="array" ref="T4">SUBSTITUTE(SUBSTITUTE(SUBSTITUTE(SUBSTITUTE(SUBSTITUTE(SUBSTITUTE(SUBSTITUTE(SUBSTITUTE(SUBSTITUTE(SUBSTITUTE(Templates[RepositorySQLite],"__SN__",'1_インプット'!$E$3),"__RepositorySQLite__",Repository_SQLite[[#This Row],[Repository_SQLite]]),"__IRepository__",Repository_SQLite[[#This Row],[IRepository]]),"__Entity__",Repository_SQLite[[#This Row],[Entity]]),"__SqlSelect__",Repository_SQLite[[#This Row],[SQL_SELECT]]),"__EntityArgs__",Repository_SQLite[[#This Row],[Repository_Entity_Args]]),"__SqlInsert__",Repository_SQLite[[#This Row],[SQL_INSERT_SQLite]]),"__SqlUpdate__",Repository_SQLite[[#This Row],[SQL_UPDATE_SQLite]]),"__SQLiteParams__",Repository_SQLite[[#This Row],[SQLiteParameter_Args]]),"__SqlDelete__",Repository_SQLite[[#This Row],[SQL_DELETE_SQLite]])</f>
        <v>using System.Data.SQLite;
using Slideshow.Domain.Entities;
using Slideshow.Domain.Repositories;
using Slideshow.Domain.SQLite;
namespace Slideshow.Infrastructure.SQLite
{
    internal class PageMstSQLite : IPageMstRepository
    {
        public IReadOnlyList&lt;PageMstEntity&gt; GetData()
        {
            string sql = @"
SELECT
  page_id,
  page_name,
  movie_link,
  image_link,
  image_page_no,
  slide_waiting_time,
  note1,
  note2,
  note3
FROM
  ssh_page_mst
";
            return SQLiteHelper.Query(sql,
                reader =&gt;
                {
                    return new PageMstEntity(
                        Convert.ToInt32(reader["page_id"]),
						Convert.ToString(reader["page_name"]),
						reader["movie_link"] != DBNull.Value ? Convert.ToString(reader["movie_link"]) : null,
						reader["image_link"] != DBNull.Value ? Convert.ToString(reader["image_link"]) : null,
						reader["image_page_no"] != DBNull.Value ? Convert.ToInt32(reader["image_page_no"]) : null,
						Convert.ToSingle(reader["slide_waiting_time"]),
						reader["note1"] != DBNull.Value ? Convert.ToString(reader["note1"]) : null,
						reader["note2"] != DBNull.Value ? Convert.ToString(reader["note2"]) : null,
						reader["note3"] != DBNull.Value ? Convert.ToString(reader["note3"]) : null
                        );
                });
        }
        public void Save(PageMstEntity entity)
        {
            string insert = @"
INSERT INTO ssh_page_mst
 (page_id,
  page_name,
  movie_link,
  image_link,
  image_page_no,
  slide_waiting_time,
  note1,
  note2,
  note3)
VALUES
 (@page_id,
  @page_name,
  @movie_link,
  @image_link,
  @image_page_no,
  @slide_waiting_time,
  @note1,
  @note2,
  @note3)
";
            string update = @"
UPDATE ssh_page_mst
SET 
  page_name = @page_name,
  movie_link = @movie_link,
  image_link = @image_link,
  image_page_no = @image_page_no,
  slide_waiting_time = @slide_waiting_time,
  note1 = @note1,
  note2 = @note2,
  note3 = @note3
WHERE
  page_id = @page_id
";
            var args = new List&lt;SQLiteParameter&gt;
            {
                new SQLiteParameter("@page_id", entity.PageId.Value),
				new SQLiteParameter("@page_name", entity.PageName.Value),
				new SQLiteParameter("@movie_link", entity.MovieLink.Value),
				new SQLiteParameter("@image_link", entity.ImageLink.Value),
				new SQLiteParameter("@image_page_no", entity.ImagePageNo.Value),
				new SQLiteParameter("@slide_waiting_time", entity.SlideWaitingTime.Value),
				new SQLiteParameter("@note1", entity.Note1.Value),
				new SQLiteParameter("@note2", entity.Note2.Value),
				new SQLiteParameter("@note3", entity.Note3.Value)
            };
            SQLiteHelper.Execute(insert, update, args.ToArray());
        }
        public void Delete(PageMstEntity entity)
        {
            string delete = @"
DELETE FROM ssh_page_mst WHERE page_id = @page_id
";
            var args = new List&lt;SQLiteParameter&gt;
            {
                new SQLiteParameter("@page_id", entity.PageId.Value),
				new SQLiteParameter("@page_name", entity.PageName.Value),
				new SQLiteParameter("@movie_link", entity.MovieLink.Value),
				new SQLiteParameter("@image_link", entity.ImageLink.Value),
				new SQLiteParameter("@image_page_no", entity.ImagePageNo.Value),
				new SQLiteParameter("@slide_waiting_time", entity.SlideWaitingTime.Value),
				new SQLiteParameter("@note1", entity.Note1.Value),
				new SQLiteParameter("@note2", entity.Note2.Value),
				new SQLiteParameter("@note3", entity.Note3.Value)
            };
            SQLiteHelper.Execute(delete, args.ToArray());
        }
    }
}</v>
      </c>
    </row>
    <row r="5" spans="1:20" ht="20.05" customHeight="1" x14ac:dyDescent="0.4">
      <c r="B5" s="20">
        <f>ROW(Repository_SQLite[[#This Row],[ENo]])-3</f>
        <v>2</v>
      </c>
      <c r="C5" s="21" t="str">
        <f>_xlfn.XLOOKUP(Repository_SQLite[[#This Row],[ENo]],InputEntities[ENo],InputEntities[Entity],"",0,1)</f>
        <v>SlidePatternMstEntity</v>
      </c>
      <c r="D5" s="21" t="str">
        <f>SUBSTITUTE(Repository_SQLite[[#This Row],[Entity]],"Entity","SQLite")</f>
        <v>SlidePatternMstSQLite</v>
      </c>
      <c r="E5" s="21" t="str">
        <f>SUBSTITUTE(Repository_SQLite[[#This Row],[Entity]],"Entity","Oracle")</f>
        <v>SlidePatternMstOracle</v>
      </c>
      <c r="F5" s="19" t="str">
        <f>SUBSTITUTE("I"&amp;Repository_SQLite[[#This Row],[Entity]],"Entity","Repository")</f>
        <v>ISlidePatternMstRepository</v>
      </c>
      <c r="G5" s="19" t="str">
        <f>SUBSTITUTE("Create"&amp;Repository_SQLite[[#This Row],[Entity]],"Entity","")</f>
        <v>CreateSlidePatternMst</v>
      </c>
      <c r="H5" s="21" t="str">
        <f>_xlfn.XLOOKUP(Repository_SQLite[[#This Row],[ENo]],InputEntities[ENo],InputEntities[DBテーブル_物理名],"",0,1)</f>
        <v>ssh_slide_pattern_mst</v>
      </c>
      <c r="I5" s="19" t="str" cm="1">
        <f t="array" ref="I5">_xlfn.TEXTJOIN(","&amp;CHAR(10)&amp;"  ",TRUE,_xlfn._xlws.FILTER(ValueObject[DBテーブル_物理名],ValueObject[Entity]=Repository_SQLite[[#This Row],[Entity]]))</f>
        <v>slide_pattern_id,
  slide_pattern_name</v>
      </c>
      <c r="J5" s="19" t="str" cm="1">
        <f t="array" ref="J5">_xlfn.TEXTJOIN(","&amp;CHAR(10)&amp;"  ",TRUE,_xlfn._xlws.FILTER(ValueObject[SQLite_パラメータ],ValueObject[Entity]=Repository_SQLite[[#This Row],[Entity]]))</f>
        <v>@slide_pattern_id,
  @slide_pattern_name</v>
      </c>
      <c r="K5" s="19" t="str" cm="1">
        <f t="array" ref="K5">IFERROR(_xlfn.TEXTJOIN(","&amp;CHAR(10)&amp;"  ",TRUE,_xlfn._xlws.FILTER(ValueObject[SQL_Update],(ValueObject[Entity]=Repository_SQLite[[#This Row],[Entity]])*(ValueObject[PK]&lt;&gt;1))),_xlfn.TEXTJOIN(","&amp;CHAR(10)&amp;"  ",TRUE,_xlfn._xlws.FILTER(ValueObject[SQL_Update],(ValueObject[Entity]=Repository_SQLite[[#This Row],[Entity]]))))</f>
        <v>slide_pattern_name = @slide_pattern_name</v>
      </c>
      <c r="L5" s="19" t="str" cm="1">
        <f t="array" ref="L5">_xlfn.TEXTJOIN(CHAR(10)&amp;"  AND ",TRUE,_xlfn._xlws.FILTER(ValueObject[SQL_Update],(ValueObject[Entity]=Repository_SQLite[[#This Row],[Entity]])*(ValueObject[PK]=1)))</f>
        <v>slide_pattern_id = @slide_pattern_id</v>
      </c>
      <c r="M5" s="19" t="str" cm="1">
        <f t="array" ref="M5">_xlfn.TEXTJOIN(","&amp;CHAR(10)&amp;REPT(CHAR(9),6),TRUE,_xlfn._xlws.FILTER(ValueObject[Repository_Entity_Args],ValueObject[Entity]=Repository_SQLite[[#This Row],[Entity]]))</f>
        <v>Convert.ToInt32(reader["slide_pattern_id"]),
						Convert.ToString(reader["slide_pattern_name"])</v>
      </c>
      <c r="N5" s="19" t="str" cm="1">
        <f t="array" ref="N5">_xlfn.TEXTJOIN(","&amp;CHAR(10)&amp;REPT(CHAR(9),4),TRUE,_xlfn._xlws.FILTER(ValueObject[SQLiteParameter_Args],ValueObject[Entity]=Repository_SQLite[[#This Row],[Entity]]))</f>
        <v>new SQLiteParameter("@slide_pattern_id", entity.SlidePatternId.Value),
				new SQLiteParameter("@slide_pattern_name", entity.SlidePatternName.Value)</v>
      </c>
      <c r="O5" s="19" t="str" cm="1">
        <f t="array" ref="O5">SUBSTITUTE(SUBSTITUTE(SUBSTITUTE(SUBSTITUTE(Templates[FactoryCreateRepository],"__IRepository__",Repository_SQLite[[#This Row],[IRepository]]),"__CreateRepository__",Repository_SQLite[[#This Row],[CreateRepository]]),"__RepositorySQLite__",Repository_SQLite[[#This Row],[Repository_SQLite]]),"__RepositoryOracle__",Repository_SQLite[[#This Row],[Repository_Oracle]])</f>
        <v xml:space="preserve">        public static ISlidePatternMstRepository CreateSlidePatternMst()
        {
#if DEBUG
            if (Shared.IsFake)
            {
                return new SlidePatternMstSQLite();
            }
#endif
            return new SlidePatternMstOracle();
        }</v>
      </c>
      <c r="P5" s="19" t="str" cm="1">
        <f t="array" ref="P5">SUBSTITUTE(SUBSTITUTE(Templates[SQL_SELECT],"__Columns__",Repository_SQLite[[#This Row],[SQL_カラム]]),"__Table__",Repository_SQLite[[#This Row],[DBテーブル_物理名]])</f>
        <v>SELECT
  slide_pattern_id,
  slide_pattern_name
FROM
  ssh_slide_pattern_mst</v>
      </c>
      <c r="Q5" s="19" t="str" cm="1">
        <f t="array" ref="Q5">SUBSTITUTE(SUBSTITUTE(SUBSTITUTE(Templates[SQL_INSERT],"__Table__",Repository_SQLite[[#This Row],[DBテーブル_物理名]]),"__Columns__",Repository_SQLite[[#This Row],[SQL_カラム]]),"__ColumnsParam__",Repository_SQLite[[#This Row],[SQL_カラム_パラメータ_SQLite]])</f>
        <v>INSERT INTO ssh_slide_pattern_mst
 (slide_pattern_id,
  slide_pattern_name)
VALUES
 (@slide_pattern_id,
  @slide_pattern_name)</v>
      </c>
      <c r="R5" s="19" t="str" cm="1">
        <f t="array" ref="R5">SUBSTITUTE(SUBSTITUTE(SUBSTITUTE(Templates[SQL_UPDATE],"__Table__",Repository_SQLite[[#This Row],[DBテーブル_物理名]]),"__UpdateSet__",Repository_SQLite[[#This Row],[SQL_UpdateSet_SQLite]]),"__UpdateWhere__",Repository_SQLite[[#This Row],[SQL_Where_SQLite]])</f>
        <v>UPDATE ssh_slide_pattern_mst
SET 
  slide_pattern_name = @slide_pattern_name
WHERE
  slide_pattern_id = @slide_pattern_id</v>
      </c>
      <c r="S5" s="19" t="str" cm="1">
        <f t="array" ref="S5">SUBSTITUTE(SUBSTITUTE(Templates[SQL_DELETE],"__Table__",Repository_SQLite[[#This Row],[DBテーブル_物理名]]),"__DeleteWhere__",Repository_SQLite[[#This Row],[SQL_Where_SQLite]])</f>
        <v>DELETE FROM ssh_slide_pattern_mst WHERE slide_pattern_id = @slide_pattern_id</v>
      </c>
      <c r="T5" s="19" t="str" cm="1">
        <f t="array" ref="T5">SUBSTITUTE(SUBSTITUTE(SUBSTITUTE(SUBSTITUTE(SUBSTITUTE(SUBSTITUTE(SUBSTITUTE(SUBSTITUTE(SUBSTITUTE(SUBSTITUTE(Templates[RepositorySQLite],"__SN__",'1_インプット'!$E$3),"__RepositorySQLite__",Repository_SQLite[[#This Row],[Repository_SQLite]]),"__IRepository__",Repository_SQLite[[#This Row],[IRepository]]),"__Entity__",Repository_SQLite[[#This Row],[Entity]]),"__SqlSelect__",Repository_SQLite[[#This Row],[SQL_SELECT]]),"__EntityArgs__",Repository_SQLite[[#This Row],[Repository_Entity_Args]]),"__SqlInsert__",Repository_SQLite[[#This Row],[SQL_INSERT_SQLite]]),"__SqlUpdate__",Repository_SQLite[[#This Row],[SQL_UPDATE_SQLite]]),"__SQLiteParams__",Repository_SQLite[[#This Row],[SQLiteParameter_Args]]),"__SqlDelete__",Repository_SQLite[[#This Row],[SQL_DELETE_SQLite]])</f>
        <v>using System.Data.SQLite;
using Slideshow.Domain.Entities;
using Slideshow.Domain.Repositories;
using Slideshow.Domain.SQLite;
namespace Slideshow.Infrastructure.SQLite
{
    internal class SlidePatternMstSQLite : ISlidePatternMstRepository
    {
        public IReadOnlyList&lt;SlidePatternMstEntity&gt; GetData()
        {
            string sql = @"
SELECT
  slide_pattern_id,
  slide_pattern_name
FROM
  ssh_slide_pattern_mst
";
            return SQLiteHelper.Query(sql,
                reader =&gt;
                {
                    return new SlidePatternMstEntity(
                        Convert.ToInt32(reader["slide_pattern_id"]),
						Convert.ToString(reader["slide_pattern_name"])
                        );
                });
        }
        public void Save(SlidePatternMstEntity entity)
        {
            string insert = @"
INSERT INTO ssh_slide_pattern_mst
 (slide_pattern_id,
  slide_pattern_name)
VALUES
 (@slide_pattern_id,
  @slide_pattern_name)
";
            string update = @"
UPDATE ssh_slide_pattern_mst
SET 
  slide_pattern_name = @slide_pattern_name
WHERE
  slide_pattern_id = @slide_pattern_id
";
            var args = new List&lt;SQLiteParameter&gt;
            {
                new SQLiteParameter("@slide_pattern_id", entity.SlidePatternId.Value),
				new SQLiteParameter("@slide_pattern_name", entity.SlidePatternName.Value)
            };
            SQLiteHelper.Execute(insert, update, args.ToArray());
        }
        public void Delete(SlidePatternMstEntity entity)
        {
            string delete = @"
DELETE FROM ssh_slide_pattern_mst WHERE slide_pattern_id = @slide_pattern_id
";
            var args = new List&lt;SQLiteParameter&gt;
            {
                new SQLiteParameter("@slide_pattern_id", entity.SlidePatternId.Value),
				new SQLiteParameter("@slide_pattern_name", entity.SlidePatternName.Value)
            };
            SQLiteHelper.Execute(delete, args.ToArray());
        }
    }
}</v>
      </c>
    </row>
    <row r="6" spans="1:20" ht="20.05" customHeight="1" x14ac:dyDescent="0.4">
      <c r="B6" s="20">
        <f>ROW(Repository_SQLite[[#This Row],[ENo]])-3</f>
        <v>3</v>
      </c>
      <c r="C6" s="21" t="str">
        <f>_xlfn.XLOOKUP(Repository_SQLite[[#This Row],[ENo]],InputEntities[ENo],InputEntities[Entity],"",0,1)</f>
        <v>SlidePatternPageMstEntity</v>
      </c>
      <c r="D6" s="21" t="str">
        <f>SUBSTITUTE(Repository_SQLite[[#This Row],[Entity]],"Entity","SQLite")</f>
        <v>SlidePatternPageMstSQLite</v>
      </c>
      <c r="E6" s="21" t="str">
        <f>SUBSTITUTE(Repository_SQLite[[#This Row],[Entity]],"Entity","Oracle")</f>
        <v>SlidePatternPageMstOracle</v>
      </c>
      <c r="F6" s="19" t="str">
        <f>SUBSTITUTE("I"&amp;Repository_SQLite[[#This Row],[Entity]],"Entity","Repository")</f>
        <v>ISlidePatternPageMstRepository</v>
      </c>
      <c r="G6" s="19" t="str">
        <f>SUBSTITUTE("Create"&amp;Repository_SQLite[[#This Row],[Entity]],"Entity","")</f>
        <v>CreateSlidePatternPageMst</v>
      </c>
      <c r="H6" s="21" t="str">
        <f>_xlfn.XLOOKUP(Repository_SQLite[[#This Row],[ENo]],InputEntities[ENo],InputEntities[DBテーブル_物理名],"",0,1)</f>
        <v>ssh_slide_pattern_page_mst</v>
      </c>
      <c r="I6" s="19" t="str" cm="1">
        <f t="array" ref="I6">_xlfn.TEXTJOIN(","&amp;CHAR(10)&amp;"  ",TRUE,_xlfn._xlws.FILTER(ValueObject[DBテーブル_物理名],ValueObject[Entity]=Repository_SQLite[[#This Row],[Entity]]))</f>
        <v>slide_pattern_id,
  slide_no,
  page_id</v>
      </c>
      <c r="J6" s="19" t="str" cm="1">
        <f t="array" ref="J6">_xlfn.TEXTJOIN(","&amp;CHAR(10)&amp;"  ",TRUE,_xlfn._xlws.FILTER(ValueObject[SQLite_パラメータ],ValueObject[Entity]=Repository_SQLite[[#This Row],[Entity]]))</f>
        <v>@slide_pattern_id,
  @slide_no,
  @page_id</v>
      </c>
      <c r="K6" s="19" t="str" cm="1">
        <f t="array" ref="K6">IFERROR(_xlfn.TEXTJOIN(","&amp;CHAR(10)&amp;"  ",TRUE,_xlfn._xlws.FILTER(ValueObject[SQL_Update],(ValueObject[Entity]=Repository_SQLite[[#This Row],[Entity]])*(ValueObject[PK]&lt;&gt;1))),_xlfn.TEXTJOIN(","&amp;CHAR(10)&amp;"  ",TRUE,_xlfn._xlws.FILTER(ValueObject[SQL_Update],(ValueObject[Entity]=Repository_SQLite[[#This Row],[Entity]]))))</f>
        <v>page_id = @page_id</v>
      </c>
      <c r="L6" s="19" t="str" cm="1">
        <f t="array" ref="L6">_xlfn.TEXTJOIN(CHAR(10)&amp;"  AND ",TRUE,_xlfn._xlws.FILTER(ValueObject[SQL_Update],(ValueObject[Entity]=Repository_SQLite[[#This Row],[Entity]])*(ValueObject[PK]=1)))</f>
        <v>slide_pattern_id = @slide_pattern_id
  AND slide_no = @slide_no</v>
      </c>
      <c r="M6" s="19" t="str" cm="1">
        <f t="array" ref="M6">_xlfn.TEXTJOIN(","&amp;CHAR(10)&amp;REPT(CHAR(9),6),TRUE,_xlfn._xlws.FILTER(ValueObject[Repository_Entity_Args],ValueObject[Entity]=Repository_SQLite[[#This Row],[Entity]]))</f>
        <v>Convert.ToInt32(reader["slide_pattern_id"]),
						Convert.ToInt32(reader["slide_no"]),
						Convert.ToInt32(reader["page_id"])</v>
      </c>
      <c r="N6" s="19" t="str" cm="1">
        <f t="array" ref="N6">_xlfn.TEXTJOIN(","&amp;CHAR(10)&amp;REPT(CHAR(9),4),TRUE,_xlfn._xlws.FILTER(ValueObject[SQLiteParameter_Args],ValueObject[Entity]=Repository_SQLite[[#This Row],[Entity]]))</f>
        <v>new SQLiteParameter("@slide_pattern_id", entity.SlidePatternId.Value),
				new SQLiteParameter("@slide_no", entity.SlideNo.Value),
				new SQLiteParameter("@page_id", entity.PageId.Value)</v>
      </c>
      <c r="O6" s="19" t="str" cm="1">
        <f t="array" ref="O6">SUBSTITUTE(SUBSTITUTE(SUBSTITUTE(SUBSTITUTE(Templates[FactoryCreateRepository],"__IRepository__",Repository_SQLite[[#This Row],[IRepository]]),"__CreateRepository__",Repository_SQLite[[#This Row],[CreateRepository]]),"__RepositorySQLite__",Repository_SQLite[[#This Row],[Repository_SQLite]]),"__RepositoryOracle__",Repository_SQLite[[#This Row],[Repository_Oracle]])</f>
        <v xml:space="preserve">        public static ISlidePatternPageMstRepository CreateSlidePatternPageMst()
        {
#if DEBUG
            if (Shared.IsFake)
            {
                return new SlidePatternPageMstSQLite();
            }
#endif
            return new SlidePatternPageMstOracle();
        }</v>
      </c>
      <c r="P6" s="19" t="str" cm="1">
        <f t="array" ref="P6">SUBSTITUTE(SUBSTITUTE(Templates[SQL_SELECT],"__Columns__",Repository_SQLite[[#This Row],[SQL_カラム]]),"__Table__",Repository_SQLite[[#This Row],[DBテーブル_物理名]])</f>
        <v>SELECT
  slide_pattern_id,
  slide_no,
  page_id
FROM
  ssh_slide_pattern_page_mst</v>
      </c>
      <c r="Q6" s="19" t="str" cm="1">
        <f t="array" ref="Q6">SUBSTITUTE(SUBSTITUTE(SUBSTITUTE(Templates[SQL_INSERT],"__Table__",Repository_SQLite[[#This Row],[DBテーブル_物理名]]),"__Columns__",Repository_SQLite[[#This Row],[SQL_カラム]]),"__ColumnsParam__",Repository_SQLite[[#This Row],[SQL_カラム_パラメータ_SQLite]])</f>
        <v>INSERT INTO ssh_slide_pattern_page_mst
 (slide_pattern_id,
  slide_no,
  page_id)
VALUES
 (@slide_pattern_id,
  @slide_no,
  @page_id)</v>
      </c>
      <c r="R6" s="19" t="str" cm="1">
        <f t="array" ref="R6">SUBSTITUTE(SUBSTITUTE(SUBSTITUTE(Templates[SQL_UPDATE],"__Table__",Repository_SQLite[[#This Row],[DBテーブル_物理名]]),"__UpdateSet__",Repository_SQLite[[#This Row],[SQL_UpdateSet_SQLite]]),"__UpdateWhere__",Repository_SQLite[[#This Row],[SQL_Where_SQLite]])</f>
        <v>UPDATE ssh_slide_pattern_page_mst
SET 
  page_id = @page_id
WHERE
  slide_pattern_id = @slide_pattern_id
  AND slide_no = @slide_no</v>
      </c>
      <c r="S6" s="19" t="str" cm="1">
        <f t="array" ref="S6">SUBSTITUTE(SUBSTITUTE(Templates[SQL_DELETE],"__Table__",Repository_SQLite[[#This Row],[DBテーブル_物理名]]),"__DeleteWhere__",Repository_SQLite[[#This Row],[SQL_Where_SQLite]])</f>
        <v>DELETE FROM ssh_slide_pattern_page_mst WHERE slide_pattern_id = @slide_pattern_id
  AND slide_no = @slide_no</v>
      </c>
      <c r="T6" s="19" t="str" cm="1">
        <f t="array" ref="T6">SUBSTITUTE(SUBSTITUTE(SUBSTITUTE(SUBSTITUTE(SUBSTITUTE(SUBSTITUTE(SUBSTITUTE(SUBSTITUTE(SUBSTITUTE(SUBSTITUTE(Templates[RepositorySQLite],"__SN__",'1_インプット'!$E$3),"__RepositorySQLite__",Repository_SQLite[[#This Row],[Repository_SQLite]]),"__IRepository__",Repository_SQLite[[#This Row],[IRepository]]),"__Entity__",Repository_SQLite[[#This Row],[Entity]]),"__SqlSelect__",Repository_SQLite[[#This Row],[SQL_SELECT]]),"__EntityArgs__",Repository_SQLite[[#This Row],[Repository_Entity_Args]]),"__SqlInsert__",Repository_SQLite[[#This Row],[SQL_INSERT_SQLite]]),"__SqlUpdate__",Repository_SQLite[[#This Row],[SQL_UPDATE_SQLite]]),"__SQLiteParams__",Repository_SQLite[[#This Row],[SQLiteParameter_Args]]),"__SqlDelete__",Repository_SQLite[[#This Row],[SQL_DELETE_SQLite]])</f>
        <v>using System.Data.SQLite;
using Slideshow.Domain.Entities;
using Slideshow.Domain.Repositories;
using Slideshow.Domain.SQLite;
namespace Slideshow.Infrastructure.SQLite
{
    internal class SlidePatternPageMstSQLite : ISlidePatternPageMstRepository
    {
        public IReadOnlyList&lt;SlidePatternPageMstEntity&gt; GetData()
        {
            string sql = @"
SELECT
  slide_pattern_id,
  slide_no,
  page_id
FROM
  ssh_slide_pattern_page_mst
";
            return SQLiteHelper.Query(sql,
                reader =&gt;
                {
                    return new SlidePatternPageMstEntity(
                        Convert.ToInt32(reader["slide_pattern_id"]),
						Convert.ToInt32(reader["slide_no"]),
						Convert.ToInt32(reader["page_id"])
                        );
                });
        }
        public void Save(SlidePatternPageMstEntity entity)
        {
            string insert = @"
INSERT INTO ssh_slide_pattern_page_mst
 (slide_pattern_id,
  slide_no,
  page_id)
VALUES
 (@slide_pattern_id,
  @slide_no,
  @page_id)
";
            string update = @"
UPDATE ssh_slide_pattern_page_mst
SET 
  page_id = @page_id
WHERE
  slide_pattern_id = @slide_pattern_id
  AND slide_no = @slide_no
";
            var args = new List&lt;SQLiteParameter&gt;
            {
                new SQLiteParameter("@slide_pattern_id", entity.SlidePatternId.Value),
				new SQLiteParameter("@slide_no", entity.SlideNo.Value),
				new SQLiteParameter("@page_id", entity.PageId.Value)
            };
            SQLiteHelper.Execute(insert, update, args.ToArray());
        }
        public void Delete(SlidePatternPageMstEntity entity)
        {
            string delete = @"
DELETE FROM ssh_slide_pattern_page_mst WHERE slide_pattern_id = @slide_pattern_id
  AND slide_no = @slide_no
";
            var args = new List&lt;SQLiteParameter&gt;
            {
                new SQLiteParameter("@slide_pattern_id", entity.SlidePatternId.Value),
				new SQLiteParameter("@slide_no", entity.SlideNo.Value),
				new SQLiteParameter("@page_id", entity.PageId.Value)
            };
            SQLiteHelper.Execute(delete, args.ToArray());
        }
    }
}</v>
      </c>
    </row>
    <row r="7" spans="1:20" ht="19.75" customHeight="1" x14ac:dyDescent="0.4">
      <c r="B7" s="20">
        <f>ROW(Repository_SQLite[[#This Row],[ENo]])-3</f>
        <v>4</v>
      </c>
      <c r="C7" s="21" t="str">
        <f>_xlfn.XLOOKUP(Repository_SQLite[[#This Row],[ENo]],InputEntities[ENo],InputEntities[Entity],"",0,1)</f>
        <v>SlidePatternNameSelectionMstEntity</v>
      </c>
      <c r="D7" s="21" t="str">
        <f>SUBSTITUTE(Repository_SQLite[[#This Row],[Entity]],"Entity","SQLite")</f>
        <v>SlidePatternNameSelectionMstSQLite</v>
      </c>
      <c r="E7" s="21" t="str">
        <f>SUBSTITUTE(Repository_SQLite[[#This Row],[Entity]],"Entity","Oracle")</f>
        <v>SlidePatternNameSelectionMstOracle</v>
      </c>
      <c r="F7" s="19" t="str">
        <f>SUBSTITUTE("I"&amp;Repository_SQLite[[#This Row],[Entity]],"Entity","Repository")</f>
        <v>ISlidePatternNameSelectionMstRepository</v>
      </c>
      <c r="G7" s="19" t="str">
        <f>SUBSTITUTE("Create"&amp;Repository_SQLite[[#This Row],[Entity]],"Entity","")</f>
        <v>CreateSlidePatternNameSelectionMst</v>
      </c>
      <c r="H7" s="21" t="str">
        <f>_xlfn.XLOOKUP(Repository_SQLite[[#This Row],[ENo]],InputEntities[ENo],InputEntities[DBテーブル_物理名],"",0,1)</f>
        <v>ssh_slide_pattern_name_selection_mst</v>
      </c>
      <c r="I7" s="19" t="str" cm="1">
        <f t="array" ref="I7">_xlfn.TEXTJOIN(","&amp;CHAR(10)&amp;"  ",TRUE,_xlfn._xlws.FILTER(ValueObject[DBテーブル_物理名],ValueObject[Entity]=Repository_SQLite[[#This Row],[Entity]]))</f>
        <v>slide_pattern_example_id,
  slide_pattern_name_example</v>
      </c>
      <c r="J7" s="19" t="str" cm="1">
        <f t="array" ref="J7">_xlfn.TEXTJOIN(","&amp;CHAR(10)&amp;"  ",TRUE,_xlfn._xlws.FILTER(ValueObject[SQLite_パラメータ],ValueObject[Entity]=Repository_SQLite[[#This Row],[Entity]]))</f>
        <v>@slide_pattern_example_id,
  @slide_pattern_name_example</v>
      </c>
      <c r="K7" s="19" t="str" cm="1">
        <f t="array" ref="K7">IFERROR(_xlfn.TEXTJOIN(","&amp;CHAR(10)&amp;"  ",TRUE,_xlfn._xlws.FILTER(ValueObject[SQL_Update],(ValueObject[Entity]=Repository_SQLite[[#This Row],[Entity]])*(ValueObject[PK]&lt;&gt;1))),_xlfn.TEXTJOIN(","&amp;CHAR(10)&amp;"  ",TRUE,_xlfn._xlws.FILTER(ValueObject[SQL_Update],(ValueObject[Entity]=Repository_SQLite[[#This Row],[Entity]]))))</f>
        <v>slide_pattern_name_example = @slide_pattern_name_example</v>
      </c>
      <c r="L7" s="19" t="str" cm="1">
        <f t="array" ref="L7">_xlfn.TEXTJOIN(CHAR(10)&amp;"  AND ",TRUE,_xlfn._xlws.FILTER(ValueObject[SQL_Update],(ValueObject[Entity]=Repository_SQLite[[#This Row],[Entity]])*(ValueObject[PK]=1)))</f>
        <v>slide_pattern_example_id = @slide_pattern_example_id</v>
      </c>
      <c r="M7" s="19" t="str" cm="1">
        <f t="array" ref="M7">_xlfn.TEXTJOIN(","&amp;CHAR(10)&amp;REPT(CHAR(9),6),TRUE,_xlfn._xlws.FILTER(ValueObject[Repository_Entity_Args],ValueObject[Entity]=Repository_SQLite[[#This Row],[Entity]]))</f>
        <v>Convert.ToInt32(reader["slide_pattern_example_id"]),
						Convert.ToString(reader["slide_pattern_name_example"])</v>
      </c>
      <c r="N7" s="19" t="str" cm="1">
        <f t="array" ref="N7">_xlfn.TEXTJOIN(","&amp;CHAR(10)&amp;REPT(CHAR(9),4),TRUE,_xlfn._xlws.FILTER(ValueObject[SQLiteParameter_Args],ValueObject[Entity]=Repository_SQLite[[#This Row],[Entity]]))</f>
        <v>new SQLiteParameter("@slide_pattern_example_id", entity.SlidePatternExampleId.Value),
				new SQLiteParameter("@slide_pattern_name_example", entity.SlidePatternNameExample.Value)</v>
      </c>
      <c r="O7" s="19" t="str" cm="1">
        <f t="array" ref="O7">SUBSTITUTE(SUBSTITUTE(SUBSTITUTE(SUBSTITUTE(Templates[FactoryCreateRepository],"__IRepository__",Repository_SQLite[[#This Row],[IRepository]]),"__CreateRepository__",Repository_SQLite[[#This Row],[CreateRepository]]),"__RepositorySQLite__",Repository_SQLite[[#This Row],[Repository_SQLite]]),"__RepositoryOracle__",Repository_SQLite[[#This Row],[Repository_Oracle]])</f>
        <v xml:space="preserve">        public static ISlidePatternNameSelectionMstRepository CreateSlidePatternNameSelectionMst()
        {
#if DEBUG
            if (Shared.IsFake)
            {
                return new SlidePatternNameSelectionMstSQLite();
            }
#endif
            return new SlidePatternNameSelectionMstOracle();
        }</v>
      </c>
      <c r="P7" s="19" t="str" cm="1">
        <f t="array" ref="P7">SUBSTITUTE(SUBSTITUTE(Templates[SQL_SELECT],"__Columns__",Repository_SQLite[[#This Row],[SQL_カラム]]),"__Table__",Repository_SQLite[[#This Row],[DBテーブル_物理名]])</f>
        <v>SELECT
  slide_pattern_example_id,
  slide_pattern_name_example
FROM
  ssh_slide_pattern_name_selection_mst</v>
      </c>
      <c r="Q7" s="19" t="str" cm="1">
        <f t="array" ref="Q7">SUBSTITUTE(SUBSTITUTE(SUBSTITUTE(Templates[SQL_INSERT],"__Table__",Repository_SQLite[[#This Row],[DBテーブル_物理名]]),"__Columns__",Repository_SQLite[[#This Row],[SQL_カラム]]),"__ColumnsParam__",Repository_SQLite[[#This Row],[SQL_カラム_パラメータ_SQLite]])</f>
        <v>INSERT INTO ssh_slide_pattern_name_selection_mst
 (slide_pattern_example_id,
  slide_pattern_name_example)
VALUES
 (@slide_pattern_example_id,
  @slide_pattern_name_example)</v>
      </c>
      <c r="R7" s="19" t="str" cm="1">
        <f t="array" ref="R7">SUBSTITUTE(SUBSTITUTE(SUBSTITUTE(Templates[SQL_UPDATE],"__Table__",Repository_SQLite[[#This Row],[DBテーブル_物理名]]),"__UpdateSet__",Repository_SQLite[[#This Row],[SQL_UpdateSet_SQLite]]),"__UpdateWhere__",Repository_SQLite[[#This Row],[SQL_Where_SQLite]])</f>
        <v>UPDATE ssh_slide_pattern_name_selection_mst
SET 
  slide_pattern_name_example = @slide_pattern_name_example
WHERE
  slide_pattern_example_id = @slide_pattern_example_id</v>
      </c>
      <c r="S7" s="19" t="str" cm="1">
        <f t="array" ref="S7">SUBSTITUTE(SUBSTITUTE(Templates[SQL_DELETE],"__Table__",Repository_SQLite[[#This Row],[DBテーブル_物理名]]),"__DeleteWhere__",Repository_SQLite[[#This Row],[SQL_Where_SQLite]])</f>
        <v>DELETE FROM ssh_slide_pattern_name_selection_mst WHERE slide_pattern_example_id = @slide_pattern_example_id</v>
      </c>
      <c r="T7" s="19" t="str" cm="1">
        <f t="array" ref="T7">SUBSTITUTE(SUBSTITUTE(SUBSTITUTE(SUBSTITUTE(SUBSTITUTE(SUBSTITUTE(SUBSTITUTE(SUBSTITUTE(SUBSTITUTE(SUBSTITUTE(Templates[RepositorySQLite],"__SN__",'1_インプット'!$E$3),"__RepositorySQLite__",Repository_SQLite[[#This Row],[Repository_SQLite]]),"__IRepository__",Repository_SQLite[[#This Row],[IRepository]]),"__Entity__",Repository_SQLite[[#This Row],[Entity]]),"__SqlSelect__",Repository_SQLite[[#This Row],[SQL_SELECT]]),"__EntityArgs__",Repository_SQLite[[#This Row],[Repository_Entity_Args]]),"__SqlInsert__",Repository_SQLite[[#This Row],[SQL_INSERT_SQLite]]),"__SqlUpdate__",Repository_SQLite[[#This Row],[SQL_UPDATE_SQLite]]),"__SQLiteParams__",Repository_SQLite[[#This Row],[SQLiteParameter_Args]]),"__SqlDelete__",Repository_SQLite[[#This Row],[SQL_DELETE_SQLite]])</f>
        <v>using System.Data.SQLite;
using Slideshow.Domain.Entities;
using Slideshow.Domain.Repositories;
using Slideshow.Domain.SQLite;
namespace Slideshow.Infrastructure.SQLite
{
    internal class SlidePatternNameSelectionMstSQLite : ISlidePatternNameSelectionMstRepository
    {
        public IReadOnlyList&lt;SlidePatternNameSelectionMstEntity&gt; GetData()
        {
            string sql = @"
SELECT
  slide_pattern_example_id,
  slide_pattern_name_example
FROM
  ssh_slide_pattern_name_selection_mst
";
            return SQLiteHelper.Query(sql,
                reader =&gt;
                {
                    return new SlidePatternNameSelectionMstEntity(
                        Convert.ToInt32(reader["slide_pattern_example_id"]),
						Convert.ToString(reader["slide_pattern_name_example"])
                        );
                });
        }
        public void Save(SlidePatternNameSelectionMstEntity entity)
        {
            string insert = @"
INSERT INTO ssh_slide_pattern_name_selection_mst
 (slide_pattern_example_id,
  slide_pattern_name_example)
VALUES
 (@slide_pattern_example_id,
  @slide_pattern_name_example)
";
            string update = @"
UPDATE ssh_slide_pattern_name_selection_mst
SET 
  slide_pattern_name_example = @slide_pattern_name_example
WHERE
  slide_pattern_example_id = @slide_pattern_example_id
";
            var args = new List&lt;SQLiteParameter&gt;
            {
                new SQLiteParameter("@slide_pattern_example_id", entity.SlidePatternExampleId.Value),
				new SQLiteParameter("@slide_pattern_name_example", entity.SlidePatternNameExample.Value)
            };
            SQLiteHelper.Execute(insert, update, args.ToArray());
        }
        public void Delete(SlidePatternNameSelectionMstEntity entity)
        {
            string delete = @"
DELETE FROM ssh_slide_pattern_name_selection_mst WHERE slide_pattern_example_id = @slide_pattern_example_id
";
            var args = new List&lt;SQLiteParameter&gt;
            {
                new SQLiteParameter("@slide_pattern_example_id", entity.SlidePatternExampleId.Value),
				new SQLiteParameter("@slide_pattern_name_example", entity.SlidePatternNameExample.Value)
            };
            SQLiteHelper.Execute(delete, args.ToArray());
        }
    }
}</v>
      </c>
    </row>
    <row r="8" spans="1:20" ht="20.05" customHeight="1" x14ac:dyDescent="0.4">
      <c r="B8" s="20">
        <f>ROW(Repository_SQLite[[#This Row],[ENo]])-3</f>
        <v>5</v>
      </c>
      <c r="C8" s="21" t="str">
        <f>_xlfn.XLOOKUP(Repository_SQLite[[#This Row],[ENo]],InputEntities[ENo],InputEntities[Entity],"",0,1)</f>
        <v/>
      </c>
      <c r="D8" s="21" t="str">
        <f>SUBSTITUTE(Repository_SQLite[[#This Row],[Entity]],"Entity","SQLite")</f>
        <v/>
      </c>
      <c r="E8" s="21" t="str">
        <f>SUBSTITUTE(Repository_SQLite[[#This Row],[Entity]],"Entity","Oracle")</f>
        <v/>
      </c>
      <c r="F8" s="19" t="str">
        <f>SUBSTITUTE("I"&amp;Repository_SQLite[[#This Row],[Entity]],"Entity","Repository")</f>
        <v>I</v>
      </c>
      <c r="G8" s="19" t="str">
        <f>SUBSTITUTE("Create"&amp;Repository_SQLite[[#This Row],[Entity]],"Entity","")</f>
        <v>Create</v>
      </c>
      <c r="H8" s="21" t="str">
        <f>_xlfn.XLOOKUP(Repository_SQLite[[#This Row],[ENo]],InputEntities[ENo],InputEntities[DBテーブル_物理名],"",0,1)</f>
        <v/>
      </c>
      <c r="I8" s="19" t="str" cm="1">
        <f t="array" ref="I8">_xlfn.TEXTJOIN(","&amp;CHAR(10)&amp;"  ",TRUE,_xlfn._xlws.FILTER(ValueObject[DBテーブル_物理名],ValueObject[Entity]=Repository_SQLite[[#This Row],[Entity]]))</f>
        <v/>
      </c>
      <c r="J8" s="19" t="str" cm="1">
        <f t="array" ref="J8">_xlfn.TEXTJOIN(","&amp;CHAR(10)&amp;"  ",TRUE,_xlfn._xlws.FILTER(ValueObject[SQLite_パラメータ],ValueObject[Entity]=Repository_SQLite[[#This Row],[Entity]]))</f>
        <v>@,
  @,
  @,
  @</v>
      </c>
      <c r="K8" s="19" t="str" cm="1">
        <f t="array" ref="K8">IFERROR(_xlfn.TEXTJOIN(","&amp;CHAR(10)&amp;"  ",TRUE,_xlfn._xlws.FILTER(ValueObject[SQL_Update],(ValueObject[Entity]=Repository_SQLite[[#This Row],[Entity]])*(ValueObject[PK]&lt;&gt;1))),_xlfn.TEXTJOIN(","&amp;CHAR(10)&amp;"  ",TRUE,_xlfn._xlws.FILTER(ValueObject[SQL_Update],(ValueObject[Entity]=Repository_SQLite[[#This Row],[Entity]]))))</f>
        <v xml:space="preserve"> = @,
   = @,
   = @,
   = @</v>
      </c>
      <c r="L8" s="19" t="e" cm="1" vm="1">
        <f t="array" ref="L8">_xlfn.TEXTJOIN(CHAR(10)&amp;"  AND ",TRUE,_xlfn._xlws.FILTER(ValueObject[SQL_Update],(ValueObject[Entity]=Repository_SQLite[[#This Row],[Entity]])*(ValueObject[PK]=1)))</f>
        <v>#VALUE!</v>
      </c>
      <c r="M8" s="19" t="str" cm="1">
        <f t="array" ref="M8">_xlfn.TEXTJOIN(","&amp;CHAR(10)&amp;REPT(CHAR(9),6),TRUE,_xlfn._xlws.FILTER(ValueObject[Repository_Entity_Args],ValueObject[Entity]=Repository_SQLite[[#This Row],[Entity]]))</f>
        <v>reader[""] != DBNull.Value ? (reader[""]) : null,
						reader[""] != DBNull.Value ? (reader[""]) : null,
						reader[""] != DBNull.Value ? (reader[""]) : null,
						reader[""] != DBNull.Value ? (reader[""]) : null</v>
      </c>
      <c r="N8" s="19" t="str" cm="1">
        <f t="array" ref="N8">_xlfn.TEXTJOIN(","&amp;CHAR(10)&amp;REPT(CHAR(9),4),TRUE,_xlfn._xlws.FILTER(ValueObject[SQLiteParameter_Args],ValueObject[Entity]=Repository_SQLite[[#This Row],[Entity]]))</f>
        <v>new SQLiteParameter("@", entity..Value),
				new SQLiteParameter("@", entity..Value),
				new SQLiteParameter("@", entity..Value),
				new SQLiteParameter("@", entity..Value)</v>
      </c>
      <c r="O8" s="19" t="str" cm="1">
        <f t="array" ref="O8">SUBSTITUTE(SUBSTITUTE(SUBSTITUTE(SUBSTITUTE(Templates[FactoryCreateRepository],"__IRepository__",Repository_SQLite[[#This Row],[IRepository]]),"__CreateRepository__",Repository_SQLite[[#This Row],[CreateRepository]]),"__RepositorySQLite__",Repository_SQLite[[#This Row],[Repository_SQLite]]),"__RepositoryOracle__",Repository_SQLite[[#This Row],[Repository_Oracle]])</f>
        <v xml:space="preserve">        public static I Create()
        {
#if DEBUG
            if (Shared.IsFake)
            {
                return new ();
            }
#endif
            return new ();
        }</v>
      </c>
      <c r="P8" s="19" t="str" cm="1">
        <f t="array" ref="P8">SUBSTITUTE(SUBSTITUTE(Templates[SQL_SELECT],"__Columns__",Repository_SQLite[[#This Row],[SQL_カラム]]),"__Table__",Repository_SQLite[[#This Row],[DBテーブル_物理名]])</f>
        <v xml:space="preserve">SELECT
FROM
  </v>
      </c>
      <c r="Q8" s="19" t="str" cm="1">
        <f t="array" ref="Q8">SUBSTITUTE(SUBSTITUTE(SUBSTITUTE(Templates[SQL_INSERT],"__Table__",Repository_SQLite[[#This Row],[DBテーブル_物理名]]),"__Columns__",Repository_SQLite[[#This Row],[SQL_カラム]]),"__ColumnsParam__",Repository_SQLite[[#This Row],[SQL_カラム_パラメータ_SQLite]])</f>
        <v>INSERT INTO 
 ()
VALUES
 (@,
  @,
  @,
  @)</v>
      </c>
      <c r="R8" s="19" t="e" cm="1" vm="2">
        <f t="array" ref="R8">SUBSTITUTE(SUBSTITUTE(SUBSTITUTE(Templates[SQL_UPDATE],"__Table__",Repository_SQLite[[#This Row],[DBテーブル_物理名]]),"__UpdateSet__",Repository_SQLite[[#This Row],[SQL_UpdateSet_SQLite]]),"__UpdateWhere__",Repository_SQLite[[#This Row],[SQL_Where_SQLite]])</f>
        <v>#VALUE!</v>
      </c>
      <c r="S8" s="19" t="e" cm="1" vm="2">
        <f t="array" ref="S8">SUBSTITUTE(SUBSTITUTE(Templates[SQL_DELETE],"__Table__",Repository_SQLite[[#This Row],[DBテーブル_物理名]]),"__DeleteWhere__",Repository_SQLite[[#This Row],[SQL_Where_SQLite]])</f>
        <v>#VALUE!</v>
      </c>
      <c r="T8" s="19" t="e" cm="1" vm="2">
        <f t="array" ref="T8">SUBSTITUTE(SUBSTITUTE(SUBSTITUTE(SUBSTITUTE(SUBSTITUTE(SUBSTITUTE(SUBSTITUTE(SUBSTITUTE(SUBSTITUTE(SUBSTITUTE(Templates[RepositorySQLite],"__SN__",'1_インプット'!$E$3),"__RepositorySQLite__",Repository_SQLite[[#This Row],[Repository_SQLite]]),"__IRepository__",Repository_SQLite[[#This Row],[IRepository]]),"__Entity__",Repository_SQLite[[#This Row],[Entity]]),"__SqlSelect__",Repository_SQLite[[#This Row],[SQL_SELECT]]),"__EntityArgs__",Repository_SQLite[[#This Row],[Repository_Entity_Args]]),"__SqlInsert__",Repository_SQLite[[#This Row],[SQL_INSERT_SQLite]]),"__SqlUpdate__",Repository_SQLite[[#This Row],[SQL_UPDATE_SQLite]]),"__SQLiteParams__",Repository_SQLite[[#This Row],[SQLiteParameter_Args]]),"__SqlDelete__",Repository_SQLite[[#This Row],[SQL_DELETE_SQLite]])</f>
        <v>#VALUE!</v>
      </c>
    </row>
    <row r="9" spans="1:20" ht="20.05" customHeight="1" x14ac:dyDescent="0.4">
      <c r="B9" s="20">
        <f>ROW(Repository_SQLite[[#This Row],[ENo]])-3</f>
        <v>6</v>
      </c>
      <c r="C9" s="21" t="str">
        <f>_xlfn.XLOOKUP(Repository_SQLite[[#This Row],[ENo]],InputEntities[ENo],InputEntities[Entity],"",0,1)</f>
        <v/>
      </c>
      <c r="D9" s="21" t="str">
        <f>SUBSTITUTE(Repository_SQLite[[#This Row],[Entity]],"Entity","SQLite")</f>
        <v/>
      </c>
      <c r="E9" s="21" t="str">
        <f>SUBSTITUTE(Repository_SQLite[[#This Row],[Entity]],"Entity","Oracle")</f>
        <v/>
      </c>
      <c r="F9" s="19" t="str">
        <f>SUBSTITUTE("I"&amp;Repository_SQLite[[#This Row],[Entity]],"Entity","Repository")</f>
        <v>I</v>
      </c>
      <c r="G9" s="19" t="str">
        <f>SUBSTITUTE("Create"&amp;Repository_SQLite[[#This Row],[Entity]],"Entity","")</f>
        <v>Create</v>
      </c>
      <c r="H9" s="21" t="str">
        <f>_xlfn.XLOOKUP(Repository_SQLite[[#This Row],[ENo]],InputEntities[ENo],InputEntities[DBテーブル_物理名],"",0,1)</f>
        <v/>
      </c>
      <c r="I9" s="19" t="str" cm="1">
        <f t="array" ref="I9">_xlfn.TEXTJOIN(","&amp;CHAR(10)&amp;"  ",TRUE,_xlfn._xlws.FILTER(ValueObject[DBテーブル_物理名],ValueObject[Entity]=Repository_SQLite[[#This Row],[Entity]]))</f>
        <v/>
      </c>
      <c r="J9" s="19" t="str" cm="1">
        <f t="array" ref="J9">_xlfn.TEXTJOIN(","&amp;CHAR(10)&amp;"  ",TRUE,_xlfn._xlws.FILTER(ValueObject[SQLite_パラメータ],ValueObject[Entity]=Repository_SQLite[[#This Row],[Entity]]))</f>
        <v>@,
  @,
  @,
  @</v>
      </c>
      <c r="K9" s="19" t="str" cm="1">
        <f t="array" ref="K9">IFERROR(_xlfn.TEXTJOIN(","&amp;CHAR(10)&amp;"  ",TRUE,_xlfn._xlws.FILTER(ValueObject[SQL_Update],(ValueObject[Entity]=Repository_SQLite[[#This Row],[Entity]])*(ValueObject[PK]&lt;&gt;1))),_xlfn.TEXTJOIN(","&amp;CHAR(10)&amp;"  ",TRUE,_xlfn._xlws.FILTER(ValueObject[SQL_Update],(ValueObject[Entity]=Repository_SQLite[[#This Row],[Entity]]))))</f>
        <v xml:space="preserve"> = @,
   = @,
   = @,
   = @</v>
      </c>
      <c r="L9" s="19" t="e" cm="1" vm="1">
        <f t="array" ref="L9">_xlfn.TEXTJOIN(CHAR(10)&amp;"  AND ",TRUE,_xlfn._xlws.FILTER(ValueObject[SQL_Update],(ValueObject[Entity]=Repository_SQLite[[#This Row],[Entity]])*(ValueObject[PK]=1)))</f>
        <v>#VALUE!</v>
      </c>
      <c r="M9" s="19" t="str" cm="1">
        <f t="array" ref="M9">_xlfn.TEXTJOIN(","&amp;CHAR(10)&amp;REPT(CHAR(9),6),TRUE,_xlfn._xlws.FILTER(ValueObject[Repository_Entity_Args],ValueObject[Entity]=Repository_SQLite[[#This Row],[Entity]]))</f>
        <v>reader[""] != DBNull.Value ? (reader[""]) : null,
						reader[""] != DBNull.Value ? (reader[""]) : null,
						reader[""] != DBNull.Value ? (reader[""]) : null,
						reader[""] != DBNull.Value ? (reader[""]) : null</v>
      </c>
      <c r="N9" s="19" t="str" cm="1">
        <f t="array" ref="N9">_xlfn.TEXTJOIN(","&amp;CHAR(10)&amp;REPT(CHAR(9),4),TRUE,_xlfn._xlws.FILTER(ValueObject[SQLiteParameter_Args],ValueObject[Entity]=Repository_SQLite[[#This Row],[Entity]]))</f>
        <v>new SQLiteParameter("@", entity..Value),
				new SQLiteParameter("@", entity..Value),
				new SQLiteParameter("@", entity..Value),
				new SQLiteParameter("@", entity..Value)</v>
      </c>
      <c r="O9" s="19" t="str" cm="1">
        <f t="array" ref="O9">SUBSTITUTE(SUBSTITUTE(SUBSTITUTE(SUBSTITUTE(Templates[FactoryCreateRepository],"__IRepository__",Repository_SQLite[[#This Row],[IRepository]]),"__CreateRepository__",Repository_SQLite[[#This Row],[CreateRepository]]),"__RepositorySQLite__",Repository_SQLite[[#This Row],[Repository_SQLite]]),"__RepositoryOracle__",Repository_SQLite[[#This Row],[Repository_Oracle]])</f>
        <v xml:space="preserve">        public static I Create()
        {
#if DEBUG
            if (Shared.IsFake)
            {
                return new ();
            }
#endif
            return new ();
        }</v>
      </c>
      <c r="P9" s="19" t="str" cm="1">
        <f t="array" ref="P9">SUBSTITUTE(SUBSTITUTE(Templates[SQL_SELECT],"__Columns__",Repository_SQLite[[#This Row],[SQL_カラム]]),"__Table__",Repository_SQLite[[#This Row],[DBテーブル_物理名]])</f>
        <v xml:space="preserve">SELECT
FROM
  </v>
      </c>
      <c r="Q9" s="19" t="str" cm="1">
        <f t="array" ref="Q9">SUBSTITUTE(SUBSTITUTE(SUBSTITUTE(Templates[SQL_INSERT],"__Table__",Repository_SQLite[[#This Row],[DBテーブル_物理名]]),"__Columns__",Repository_SQLite[[#This Row],[SQL_カラム]]),"__ColumnsParam__",Repository_SQLite[[#This Row],[SQL_カラム_パラメータ_SQLite]])</f>
        <v>INSERT INTO 
 ()
VALUES
 (@,
  @,
  @,
  @)</v>
      </c>
      <c r="R9" s="19" t="e" cm="1" vm="2">
        <f t="array" ref="R9">SUBSTITUTE(SUBSTITUTE(SUBSTITUTE(Templates[SQL_UPDATE],"__Table__",Repository_SQLite[[#This Row],[DBテーブル_物理名]]),"__UpdateSet__",Repository_SQLite[[#This Row],[SQL_UpdateSet_SQLite]]),"__UpdateWhere__",Repository_SQLite[[#This Row],[SQL_Where_SQLite]])</f>
        <v>#VALUE!</v>
      </c>
      <c r="S9" s="19" t="e" cm="1" vm="2">
        <f t="array" ref="S9">SUBSTITUTE(SUBSTITUTE(Templates[SQL_DELETE],"__Table__",Repository_SQLite[[#This Row],[DBテーブル_物理名]]),"__DeleteWhere__",Repository_SQLite[[#This Row],[SQL_Where_SQLite]])</f>
        <v>#VALUE!</v>
      </c>
      <c r="T9" s="19" t="e" cm="1" vm="2">
        <f t="array" ref="T9">SUBSTITUTE(SUBSTITUTE(SUBSTITUTE(SUBSTITUTE(SUBSTITUTE(SUBSTITUTE(SUBSTITUTE(SUBSTITUTE(SUBSTITUTE(SUBSTITUTE(Templates[RepositorySQLite],"__SN__",'1_インプット'!$E$3),"__RepositorySQLite__",Repository_SQLite[[#This Row],[Repository_SQLite]]),"__IRepository__",Repository_SQLite[[#This Row],[IRepository]]),"__Entity__",Repository_SQLite[[#This Row],[Entity]]),"__SqlSelect__",Repository_SQLite[[#This Row],[SQL_SELECT]]),"__EntityArgs__",Repository_SQLite[[#This Row],[Repository_Entity_Args]]),"__SqlInsert__",Repository_SQLite[[#This Row],[SQL_INSERT_SQLite]]),"__SqlUpdate__",Repository_SQLite[[#This Row],[SQL_UPDATE_SQLite]]),"__SQLiteParams__",Repository_SQLite[[#This Row],[SQLiteParameter_Args]]),"__SqlDelete__",Repository_SQLite[[#This Row],[SQL_DELETE_SQLite]])</f>
        <v>#VALUE!</v>
      </c>
    </row>
    <row r="10" spans="1:20" ht="20.05" customHeight="1" x14ac:dyDescent="0.4">
      <c r="B10" s="20">
        <f>ROW(Repository_SQLite[[#This Row],[ENo]])-3</f>
        <v>7</v>
      </c>
      <c r="C10" s="21" t="str">
        <f>_xlfn.XLOOKUP(Repository_SQLite[[#This Row],[ENo]],InputEntities[ENo],InputEntities[Entity],"",0,1)</f>
        <v/>
      </c>
      <c r="D10" s="21" t="str">
        <f>SUBSTITUTE(Repository_SQLite[[#This Row],[Entity]],"Entity","SQLite")</f>
        <v/>
      </c>
      <c r="E10" s="21" t="str">
        <f>SUBSTITUTE(Repository_SQLite[[#This Row],[Entity]],"Entity","Oracle")</f>
        <v/>
      </c>
      <c r="F10" s="19" t="str">
        <f>SUBSTITUTE("I"&amp;Repository_SQLite[[#This Row],[Entity]],"Entity","Repository")</f>
        <v>I</v>
      </c>
      <c r="G10" s="19" t="str">
        <f>SUBSTITUTE("Create"&amp;Repository_SQLite[[#This Row],[Entity]],"Entity","")</f>
        <v>Create</v>
      </c>
      <c r="H10" s="21" t="str">
        <f>_xlfn.XLOOKUP(Repository_SQLite[[#This Row],[ENo]],InputEntities[ENo],InputEntities[DBテーブル_物理名],"",0,1)</f>
        <v/>
      </c>
      <c r="I10" s="19" t="str" cm="1">
        <f t="array" ref="I10">_xlfn.TEXTJOIN(","&amp;CHAR(10)&amp;"  ",TRUE,_xlfn._xlws.FILTER(ValueObject[DBテーブル_物理名],ValueObject[Entity]=Repository_SQLite[[#This Row],[Entity]]))</f>
        <v/>
      </c>
      <c r="J10" s="19" t="str" cm="1">
        <f t="array" ref="J10">_xlfn.TEXTJOIN(","&amp;CHAR(10)&amp;"  ",TRUE,_xlfn._xlws.FILTER(ValueObject[SQLite_パラメータ],ValueObject[Entity]=Repository_SQLite[[#This Row],[Entity]]))</f>
        <v>@,
  @,
  @,
  @</v>
      </c>
      <c r="K10" s="19" t="str" cm="1">
        <f t="array" ref="K10">IFERROR(_xlfn.TEXTJOIN(","&amp;CHAR(10)&amp;"  ",TRUE,_xlfn._xlws.FILTER(ValueObject[SQL_Update],(ValueObject[Entity]=Repository_SQLite[[#This Row],[Entity]])*(ValueObject[PK]&lt;&gt;1))),_xlfn.TEXTJOIN(","&amp;CHAR(10)&amp;"  ",TRUE,_xlfn._xlws.FILTER(ValueObject[SQL_Update],(ValueObject[Entity]=Repository_SQLite[[#This Row],[Entity]]))))</f>
        <v xml:space="preserve"> = @,
   = @,
   = @,
   = @</v>
      </c>
      <c r="L10" s="19" t="e" cm="1" vm="1">
        <f t="array" ref="L10">_xlfn.TEXTJOIN(CHAR(10)&amp;"  AND ",TRUE,_xlfn._xlws.FILTER(ValueObject[SQL_Update],(ValueObject[Entity]=Repository_SQLite[[#This Row],[Entity]])*(ValueObject[PK]=1)))</f>
        <v>#VALUE!</v>
      </c>
      <c r="M10" s="19" t="str" cm="1">
        <f t="array" ref="M10">_xlfn.TEXTJOIN(","&amp;CHAR(10)&amp;REPT(CHAR(9),6),TRUE,_xlfn._xlws.FILTER(ValueObject[Repository_Entity_Args],ValueObject[Entity]=Repository_SQLite[[#This Row],[Entity]]))</f>
        <v>reader[""] != DBNull.Value ? (reader[""]) : null,
						reader[""] != DBNull.Value ? (reader[""]) : null,
						reader[""] != DBNull.Value ? (reader[""]) : null,
						reader[""] != DBNull.Value ? (reader[""]) : null</v>
      </c>
      <c r="N10" s="19" t="str" cm="1">
        <f t="array" ref="N10">_xlfn.TEXTJOIN(","&amp;CHAR(10)&amp;REPT(CHAR(9),4),TRUE,_xlfn._xlws.FILTER(ValueObject[SQLiteParameter_Args],ValueObject[Entity]=Repository_SQLite[[#This Row],[Entity]]))</f>
        <v>new SQLiteParameter("@", entity..Value),
				new SQLiteParameter("@", entity..Value),
				new SQLiteParameter("@", entity..Value),
				new SQLiteParameter("@", entity..Value)</v>
      </c>
      <c r="O10" s="19" t="str" cm="1">
        <f t="array" ref="O10">SUBSTITUTE(SUBSTITUTE(SUBSTITUTE(SUBSTITUTE(Templates[FactoryCreateRepository],"__IRepository__",Repository_SQLite[[#This Row],[IRepository]]),"__CreateRepository__",Repository_SQLite[[#This Row],[CreateRepository]]),"__RepositorySQLite__",Repository_SQLite[[#This Row],[Repository_SQLite]]),"__RepositoryOracle__",Repository_SQLite[[#This Row],[Repository_Oracle]])</f>
        <v xml:space="preserve">        public static I Create()
        {
#if DEBUG
            if (Shared.IsFake)
            {
                return new ();
            }
#endif
            return new ();
        }</v>
      </c>
      <c r="P10" s="19" t="str" cm="1">
        <f t="array" ref="P10">SUBSTITUTE(SUBSTITUTE(Templates[SQL_SELECT],"__Columns__",Repository_SQLite[[#This Row],[SQL_カラム]]),"__Table__",Repository_SQLite[[#This Row],[DBテーブル_物理名]])</f>
        <v xml:space="preserve">SELECT
FROM
  </v>
      </c>
      <c r="Q10" s="19" t="str" cm="1">
        <f t="array" ref="Q10">SUBSTITUTE(SUBSTITUTE(SUBSTITUTE(Templates[SQL_INSERT],"__Table__",Repository_SQLite[[#This Row],[DBテーブル_物理名]]),"__Columns__",Repository_SQLite[[#This Row],[SQL_カラム]]),"__ColumnsParam__",Repository_SQLite[[#This Row],[SQL_カラム_パラメータ_SQLite]])</f>
        <v>INSERT INTO 
 ()
VALUES
 (@,
  @,
  @,
  @)</v>
      </c>
      <c r="R10" s="19" t="e" cm="1" vm="2">
        <f t="array" ref="R10">SUBSTITUTE(SUBSTITUTE(SUBSTITUTE(Templates[SQL_UPDATE],"__Table__",Repository_SQLite[[#This Row],[DBテーブル_物理名]]),"__UpdateSet__",Repository_SQLite[[#This Row],[SQL_UpdateSet_SQLite]]),"__UpdateWhere__",Repository_SQLite[[#This Row],[SQL_Where_SQLite]])</f>
        <v>#VALUE!</v>
      </c>
      <c r="S10" s="19" t="e" cm="1" vm="2">
        <f t="array" ref="S10">SUBSTITUTE(SUBSTITUTE(Templates[SQL_DELETE],"__Table__",Repository_SQLite[[#This Row],[DBテーブル_物理名]]),"__DeleteWhere__",Repository_SQLite[[#This Row],[SQL_Where_SQLite]])</f>
        <v>#VALUE!</v>
      </c>
      <c r="T10" s="19" t="e" cm="1" vm="2">
        <f t="array" ref="T10">SUBSTITUTE(SUBSTITUTE(SUBSTITUTE(SUBSTITUTE(SUBSTITUTE(SUBSTITUTE(SUBSTITUTE(SUBSTITUTE(SUBSTITUTE(SUBSTITUTE(Templates[RepositorySQLite],"__SN__",'1_インプット'!$E$3),"__RepositorySQLite__",Repository_SQLite[[#This Row],[Repository_SQLite]]),"__IRepository__",Repository_SQLite[[#This Row],[IRepository]]),"__Entity__",Repository_SQLite[[#This Row],[Entity]]),"__SqlSelect__",Repository_SQLite[[#This Row],[SQL_SELECT]]),"__EntityArgs__",Repository_SQLite[[#This Row],[Repository_Entity_Args]]),"__SqlInsert__",Repository_SQLite[[#This Row],[SQL_INSERT_SQLite]]),"__SqlUpdate__",Repository_SQLite[[#This Row],[SQL_UPDATE_SQLite]]),"__SQLiteParams__",Repository_SQLite[[#This Row],[SQLiteParameter_Args]]),"__SqlDelete__",Repository_SQLite[[#This Row],[SQL_DELETE_SQLite]])</f>
        <v>#VALUE!</v>
      </c>
    </row>
    <row r="11" spans="1:20" ht="20.05" customHeight="1" x14ac:dyDescent="0.4">
      <c r="B11" s="20">
        <f>ROW(Repository_SQLite[[#This Row],[ENo]])-3</f>
        <v>8</v>
      </c>
      <c r="C11" s="21" t="str">
        <f>_xlfn.XLOOKUP(Repository_SQLite[[#This Row],[ENo]],InputEntities[ENo],InputEntities[Entity],"",0,1)</f>
        <v/>
      </c>
      <c r="D11" s="21" t="str">
        <f>SUBSTITUTE(Repository_SQLite[[#This Row],[Entity]],"Entity","SQLite")</f>
        <v/>
      </c>
      <c r="E11" s="21" t="str">
        <f>SUBSTITUTE(Repository_SQLite[[#This Row],[Entity]],"Entity","Oracle")</f>
        <v/>
      </c>
      <c r="F11" s="19" t="str">
        <f>SUBSTITUTE("I"&amp;Repository_SQLite[[#This Row],[Entity]],"Entity","Repository")</f>
        <v>I</v>
      </c>
      <c r="G11" s="19" t="str">
        <f>SUBSTITUTE("Create"&amp;Repository_SQLite[[#This Row],[Entity]],"Entity","")</f>
        <v>Create</v>
      </c>
      <c r="H11" s="21" t="str">
        <f>_xlfn.XLOOKUP(Repository_SQLite[[#This Row],[ENo]],InputEntities[ENo],InputEntities[DBテーブル_物理名],"",0,1)</f>
        <v/>
      </c>
      <c r="I11" s="19" t="str" cm="1">
        <f t="array" ref="I11">_xlfn.TEXTJOIN(","&amp;CHAR(10)&amp;"  ",TRUE,_xlfn._xlws.FILTER(ValueObject[DBテーブル_物理名],ValueObject[Entity]=Repository_SQLite[[#This Row],[Entity]]))</f>
        <v/>
      </c>
      <c r="J11" s="19" t="str" cm="1">
        <f t="array" ref="J11">_xlfn.TEXTJOIN(","&amp;CHAR(10)&amp;"  ",TRUE,_xlfn._xlws.FILTER(ValueObject[SQLite_パラメータ],ValueObject[Entity]=Repository_SQLite[[#This Row],[Entity]]))</f>
        <v>@,
  @,
  @,
  @</v>
      </c>
      <c r="K11" s="19" t="str" cm="1">
        <f t="array" ref="K11">IFERROR(_xlfn.TEXTJOIN(","&amp;CHAR(10)&amp;"  ",TRUE,_xlfn._xlws.FILTER(ValueObject[SQL_Update],(ValueObject[Entity]=Repository_SQLite[[#This Row],[Entity]])*(ValueObject[PK]&lt;&gt;1))),_xlfn.TEXTJOIN(","&amp;CHAR(10)&amp;"  ",TRUE,_xlfn._xlws.FILTER(ValueObject[SQL_Update],(ValueObject[Entity]=Repository_SQLite[[#This Row],[Entity]]))))</f>
        <v xml:space="preserve"> = @,
   = @,
   = @,
   = @</v>
      </c>
      <c r="L11" s="19" t="e" cm="1" vm="1">
        <f t="array" ref="L11">_xlfn.TEXTJOIN(CHAR(10)&amp;"  AND ",TRUE,_xlfn._xlws.FILTER(ValueObject[SQL_Update],(ValueObject[Entity]=Repository_SQLite[[#This Row],[Entity]])*(ValueObject[PK]=1)))</f>
        <v>#VALUE!</v>
      </c>
      <c r="M11" s="19" t="str" cm="1">
        <f t="array" ref="M11">_xlfn.TEXTJOIN(","&amp;CHAR(10)&amp;REPT(CHAR(9),6),TRUE,_xlfn._xlws.FILTER(ValueObject[Repository_Entity_Args],ValueObject[Entity]=Repository_SQLite[[#This Row],[Entity]]))</f>
        <v>reader[""] != DBNull.Value ? (reader[""]) : null,
						reader[""] != DBNull.Value ? (reader[""]) : null,
						reader[""] != DBNull.Value ? (reader[""]) : null,
						reader[""] != DBNull.Value ? (reader[""]) : null</v>
      </c>
      <c r="N11" s="19" t="str" cm="1">
        <f t="array" ref="N11">_xlfn.TEXTJOIN(","&amp;CHAR(10)&amp;REPT(CHAR(9),4),TRUE,_xlfn._xlws.FILTER(ValueObject[SQLiteParameter_Args],ValueObject[Entity]=Repository_SQLite[[#This Row],[Entity]]))</f>
        <v>new SQLiteParameter("@", entity..Value),
				new SQLiteParameter("@", entity..Value),
				new SQLiteParameter("@", entity..Value),
				new SQLiteParameter("@", entity..Value)</v>
      </c>
      <c r="O11" s="19" t="str" cm="1">
        <f t="array" ref="O11">SUBSTITUTE(SUBSTITUTE(SUBSTITUTE(SUBSTITUTE(Templates[FactoryCreateRepository],"__IRepository__",Repository_SQLite[[#This Row],[IRepository]]),"__CreateRepository__",Repository_SQLite[[#This Row],[CreateRepository]]),"__RepositorySQLite__",Repository_SQLite[[#This Row],[Repository_SQLite]]),"__RepositoryOracle__",Repository_SQLite[[#This Row],[Repository_Oracle]])</f>
        <v xml:space="preserve">        public static I Create()
        {
#if DEBUG
            if (Shared.IsFake)
            {
                return new ();
            }
#endif
            return new ();
        }</v>
      </c>
      <c r="P11" s="19" t="str" cm="1">
        <f t="array" ref="P11">SUBSTITUTE(SUBSTITUTE(Templates[SQL_SELECT],"__Columns__",Repository_SQLite[[#This Row],[SQL_カラム]]),"__Table__",Repository_SQLite[[#This Row],[DBテーブル_物理名]])</f>
        <v xml:space="preserve">SELECT
FROM
  </v>
      </c>
      <c r="Q11" s="19" t="str" cm="1">
        <f t="array" ref="Q11">SUBSTITUTE(SUBSTITUTE(SUBSTITUTE(Templates[SQL_INSERT],"__Table__",Repository_SQLite[[#This Row],[DBテーブル_物理名]]),"__Columns__",Repository_SQLite[[#This Row],[SQL_カラム]]),"__ColumnsParam__",Repository_SQLite[[#This Row],[SQL_カラム_パラメータ_SQLite]])</f>
        <v>INSERT INTO 
 ()
VALUES
 (@,
  @,
  @,
  @)</v>
      </c>
      <c r="R11" s="19" t="e" cm="1" vm="2">
        <f t="array" ref="R11">SUBSTITUTE(SUBSTITUTE(SUBSTITUTE(Templates[SQL_UPDATE],"__Table__",Repository_SQLite[[#This Row],[DBテーブル_物理名]]),"__UpdateSet__",Repository_SQLite[[#This Row],[SQL_UpdateSet_SQLite]]),"__UpdateWhere__",Repository_SQLite[[#This Row],[SQL_Where_SQLite]])</f>
        <v>#VALUE!</v>
      </c>
      <c r="S11" s="19" t="e" cm="1" vm="2">
        <f t="array" ref="S11">SUBSTITUTE(SUBSTITUTE(Templates[SQL_DELETE],"__Table__",Repository_SQLite[[#This Row],[DBテーブル_物理名]]),"__DeleteWhere__",Repository_SQLite[[#This Row],[SQL_Where_SQLite]])</f>
        <v>#VALUE!</v>
      </c>
      <c r="T11" s="19" t="e" cm="1" vm="2">
        <f t="array" ref="T11">SUBSTITUTE(SUBSTITUTE(SUBSTITUTE(SUBSTITUTE(SUBSTITUTE(SUBSTITUTE(SUBSTITUTE(SUBSTITUTE(SUBSTITUTE(SUBSTITUTE(Templates[RepositorySQLite],"__SN__",'1_インプット'!$E$3),"__RepositorySQLite__",Repository_SQLite[[#This Row],[Repository_SQLite]]),"__IRepository__",Repository_SQLite[[#This Row],[IRepository]]),"__Entity__",Repository_SQLite[[#This Row],[Entity]]),"__SqlSelect__",Repository_SQLite[[#This Row],[SQL_SELECT]]),"__EntityArgs__",Repository_SQLite[[#This Row],[Repository_Entity_Args]]),"__SqlInsert__",Repository_SQLite[[#This Row],[SQL_INSERT_SQLite]]),"__SqlUpdate__",Repository_SQLite[[#This Row],[SQL_UPDATE_SQLite]]),"__SQLiteParams__",Repository_SQLite[[#This Row],[SQLiteParameter_Args]]),"__SqlDelete__",Repository_SQLite[[#This Row],[SQL_DELETE_SQLite]])</f>
        <v>#VALUE!</v>
      </c>
    </row>
    <row r="12" spans="1:20" ht="20.05" customHeight="1" x14ac:dyDescent="0.4">
      <c r="B12" s="20">
        <f>ROW(Repository_SQLite[[#This Row],[ENo]])-3</f>
        <v>9</v>
      </c>
      <c r="C12" s="21" t="str">
        <f>_xlfn.XLOOKUP(Repository_SQLite[[#This Row],[ENo]],InputEntities[ENo],InputEntities[Entity],"",0,1)</f>
        <v/>
      </c>
      <c r="D12" s="21" t="str">
        <f>SUBSTITUTE(Repository_SQLite[[#This Row],[Entity]],"Entity","SQLite")</f>
        <v/>
      </c>
      <c r="E12" s="21" t="str">
        <f>SUBSTITUTE(Repository_SQLite[[#This Row],[Entity]],"Entity","Oracle")</f>
        <v/>
      </c>
      <c r="F12" s="19" t="str">
        <f>SUBSTITUTE("I"&amp;Repository_SQLite[[#This Row],[Entity]],"Entity","Repository")</f>
        <v>I</v>
      </c>
      <c r="G12" s="19" t="str">
        <f>SUBSTITUTE("Create"&amp;Repository_SQLite[[#This Row],[Entity]],"Entity","")</f>
        <v>Create</v>
      </c>
      <c r="H12" s="21" t="str">
        <f>_xlfn.XLOOKUP(Repository_SQLite[[#This Row],[ENo]],InputEntities[ENo],InputEntities[DBテーブル_物理名],"",0,1)</f>
        <v/>
      </c>
      <c r="I12" s="19" t="str" cm="1">
        <f t="array" ref="I12">_xlfn.TEXTJOIN(","&amp;CHAR(10)&amp;"  ",TRUE,_xlfn._xlws.FILTER(ValueObject[DBテーブル_物理名],ValueObject[Entity]=Repository_SQLite[[#This Row],[Entity]]))</f>
        <v/>
      </c>
      <c r="J12" s="19" t="str" cm="1">
        <f t="array" ref="J12">_xlfn.TEXTJOIN(","&amp;CHAR(10)&amp;"  ",TRUE,_xlfn._xlws.FILTER(ValueObject[SQLite_パラメータ],ValueObject[Entity]=Repository_SQLite[[#This Row],[Entity]]))</f>
        <v>@,
  @,
  @,
  @</v>
      </c>
      <c r="K12" s="19" t="str" cm="1">
        <f t="array" ref="K12">IFERROR(_xlfn.TEXTJOIN(","&amp;CHAR(10)&amp;"  ",TRUE,_xlfn._xlws.FILTER(ValueObject[SQL_Update],(ValueObject[Entity]=Repository_SQLite[[#This Row],[Entity]])*(ValueObject[PK]&lt;&gt;1))),_xlfn.TEXTJOIN(","&amp;CHAR(10)&amp;"  ",TRUE,_xlfn._xlws.FILTER(ValueObject[SQL_Update],(ValueObject[Entity]=Repository_SQLite[[#This Row],[Entity]]))))</f>
        <v xml:space="preserve"> = @,
   = @,
   = @,
   = @</v>
      </c>
      <c r="L12" s="19" t="e" cm="1" vm="1">
        <f t="array" ref="L12">_xlfn.TEXTJOIN(CHAR(10)&amp;"  AND ",TRUE,_xlfn._xlws.FILTER(ValueObject[SQL_Update],(ValueObject[Entity]=Repository_SQLite[[#This Row],[Entity]])*(ValueObject[PK]=1)))</f>
        <v>#VALUE!</v>
      </c>
      <c r="M12" s="19" t="str" cm="1">
        <f t="array" ref="M12">_xlfn.TEXTJOIN(","&amp;CHAR(10)&amp;REPT(CHAR(9),6),TRUE,_xlfn._xlws.FILTER(ValueObject[Repository_Entity_Args],ValueObject[Entity]=Repository_SQLite[[#This Row],[Entity]]))</f>
        <v>reader[""] != DBNull.Value ? (reader[""]) : null,
						reader[""] != DBNull.Value ? (reader[""]) : null,
						reader[""] != DBNull.Value ? (reader[""]) : null,
						reader[""] != DBNull.Value ? (reader[""]) : null</v>
      </c>
      <c r="N12" s="19" t="str" cm="1">
        <f t="array" ref="N12">_xlfn.TEXTJOIN(","&amp;CHAR(10)&amp;REPT(CHAR(9),4),TRUE,_xlfn._xlws.FILTER(ValueObject[SQLiteParameter_Args],ValueObject[Entity]=Repository_SQLite[[#This Row],[Entity]]))</f>
        <v>new SQLiteParameter("@", entity..Value),
				new SQLiteParameter("@", entity..Value),
				new SQLiteParameter("@", entity..Value),
				new SQLiteParameter("@", entity..Value)</v>
      </c>
      <c r="O12" s="19" t="str" cm="1">
        <f t="array" ref="O12">SUBSTITUTE(SUBSTITUTE(SUBSTITUTE(SUBSTITUTE(Templates[FactoryCreateRepository],"__IRepository__",Repository_SQLite[[#This Row],[IRepository]]),"__CreateRepository__",Repository_SQLite[[#This Row],[CreateRepository]]),"__RepositorySQLite__",Repository_SQLite[[#This Row],[Repository_SQLite]]),"__RepositoryOracle__",Repository_SQLite[[#This Row],[Repository_Oracle]])</f>
        <v xml:space="preserve">        public static I Create()
        {
#if DEBUG
            if (Shared.IsFake)
            {
                return new ();
            }
#endif
            return new ();
        }</v>
      </c>
      <c r="P12" s="19" t="str" cm="1">
        <f t="array" ref="P12">SUBSTITUTE(SUBSTITUTE(Templates[SQL_SELECT],"__Columns__",Repository_SQLite[[#This Row],[SQL_カラム]]),"__Table__",Repository_SQLite[[#This Row],[DBテーブル_物理名]])</f>
        <v xml:space="preserve">SELECT
FROM
  </v>
      </c>
      <c r="Q12" s="19" t="str" cm="1">
        <f t="array" ref="Q12">SUBSTITUTE(SUBSTITUTE(SUBSTITUTE(Templates[SQL_INSERT],"__Table__",Repository_SQLite[[#This Row],[DBテーブル_物理名]]),"__Columns__",Repository_SQLite[[#This Row],[SQL_カラム]]),"__ColumnsParam__",Repository_SQLite[[#This Row],[SQL_カラム_パラメータ_SQLite]])</f>
        <v>INSERT INTO 
 ()
VALUES
 (@,
  @,
  @,
  @)</v>
      </c>
      <c r="R12" s="19" t="e" cm="1" vm="2">
        <f t="array" ref="R12">SUBSTITUTE(SUBSTITUTE(SUBSTITUTE(Templates[SQL_UPDATE],"__Table__",Repository_SQLite[[#This Row],[DBテーブル_物理名]]),"__UpdateSet__",Repository_SQLite[[#This Row],[SQL_UpdateSet_SQLite]]),"__UpdateWhere__",Repository_SQLite[[#This Row],[SQL_Where_SQLite]])</f>
        <v>#VALUE!</v>
      </c>
      <c r="S12" s="19" t="e" cm="1" vm="2">
        <f t="array" ref="S12">SUBSTITUTE(SUBSTITUTE(Templates[SQL_DELETE],"__Table__",Repository_SQLite[[#This Row],[DBテーブル_物理名]]),"__DeleteWhere__",Repository_SQLite[[#This Row],[SQL_Where_SQLite]])</f>
        <v>#VALUE!</v>
      </c>
      <c r="T12" s="19" t="e" cm="1" vm="2">
        <f t="array" ref="T12">SUBSTITUTE(SUBSTITUTE(SUBSTITUTE(SUBSTITUTE(SUBSTITUTE(SUBSTITUTE(SUBSTITUTE(SUBSTITUTE(SUBSTITUTE(SUBSTITUTE(Templates[RepositorySQLite],"__SN__",'1_インプット'!$E$3),"__RepositorySQLite__",Repository_SQLite[[#This Row],[Repository_SQLite]]),"__IRepository__",Repository_SQLite[[#This Row],[IRepository]]),"__Entity__",Repository_SQLite[[#This Row],[Entity]]),"__SqlSelect__",Repository_SQLite[[#This Row],[SQL_SELECT]]),"__EntityArgs__",Repository_SQLite[[#This Row],[Repository_Entity_Args]]),"__SqlInsert__",Repository_SQLite[[#This Row],[SQL_INSERT_SQLite]]),"__SqlUpdate__",Repository_SQLite[[#This Row],[SQL_UPDATE_SQLite]]),"__SQLiteParams__",Repository_SQLite[[#This Row],[SQLiteParameter_Args]]),"__SqlDelete__",Repository_SQLite[[#This Row],[SQL_DELETE_SQLite]])</f>
        <v>#VALUE!</v>
      </c>
    </row>
    <row r="13" spans="1:20" ht="20.05" customHeight="1" x14ac:dyDescent="0.4">
      <c r="B13" s="20">
        <f>ROW(Repository_SQLite[[#This Row],[ENo]])-3</f>
        <v>10</v>
      </c>
      <c r="C13" s="21" t="str">
        <f>_xlfn.XLOOKUP(Repository_SQLite[[#This Row],[ENo]],InputEntities[ENo],InputEntities[Entity],"",0,1)</f>
        <v/>
      </c>
      <c r="D13" s="21" t="str">
        <f>SUBSTITUTE(Repository_SQLite[[#This Row],[Entity]],"Entity","SQLite")</f>
        <v/>
      </c>
      <c r="E13" s="21" t="str">
        <f>SUBSTITUTE(Repository_SQLite[[#This Row],[Entity]],"Entity","Oracle")</f>
        <v/>
      </c>
      <c r="F13" s="19" t="str">
        <f>SUBSTITUTE("I"&amp;Repository_SQLite[[#This Row],[Entity]],"Entity","Repository")</f>
        <v>I</v>
      </c>
      <c r="G13" s="19" t="str">
        <f>SUBSTITUTE("Create"&amp;Repository_SQLite[[#This Row],[Entity]],"Entity","")</f>
        <v>Create</v>
      </c>
      <c r="H13" s="21" t="str">
        <f>_xlfn.XLOOKUP(Repository_SQLite[[#This Row],[ENo]],InputEntities[ENo],InputEntities[DBテーブル_物理名],"",0,1)</f>
        <v/>
      </c>
      <c r="I13" s="19" t="str" cm="1">
        <f t="array" ref="I13">_xlfn.TEXTJOIN(","&amp;CHAR(10)&amp;"  ",TRUE,_xlfn._xlws.FILTER(ValueObject[DBテーブル_物理名],ValueObject[Entity]=Repository_SQLite[[#This Row],[Entity]]))</f>
        <v/>
      </c>
      <c r="J13" s="19" t="str" cm="1">
        <f t="array" ref="J13">_xlfn.TEXTJOIN(","&amp;CHAR(10)&amp;"  ",TRUE,_xlfn._xlws.FILTER(ValueObject[SQLite_パラメータ],ValueObject[Entity]=Repository_SQLite[[#This Row],[Entity]]))</f>
        <v>@,
  @,
  @,
  @</v>
      </c>
      <c r="K13" s="19" t="str" cm="1">
        <f t="array" ref="K13">IFERROR(_xlfn.TEXTJOIN(","&amp;CHAR(10)&amp;"  ",TRUE,_xlfn._xlws.FILTER(ValueObject[SQL_Update],(ValueObject[Entity]=Repository_SQLite[[#This Row],[Entity]])*(ValueObject[PK]&lt;&gt;1))),_xlfn.TEXTJOIN(","&amp;CHAR(10)&amp;"  ",TRUE,_xlfn._xlws.FILTER(ValueObject[SQL_Update],(ValueObject[Entity]=Repository_SQLite[[#This Row],[Entity]]))))</f>
        <v xml:space="preserve"> = @,
   = @,
   = @,
   = @</v>
      </c>
      <c r="L13" s="19" t="e" cm="1" vm="1">
        <f t="array" ref="L13">_xlfn.TEXTJOIN(CHAR(10)&amp;"  AND ",TRUE,_xlfn._xlws.FILTER(ValueObject[SQL_Update],(ValueObject[Entity]=Repository_SQLite[[#This Row],[Entity]])*(ValueObject[PK]=1)))</f>
        <v>#VALUE!</v>
      </c>
      <c r="M13" s="19" t="str" cm="1">
        <f t="array" ref="M13">_xlfn.TEXTJOIN(","&amp;CHAR(10)&amp;REPT(CHAR(9),6),TRUE,_xlfn._xlws.FILTER(ValueObject[Repository_Entity_Args],ValueObject[Entity]=Repository_SQLite[[#This Row],[Entity]]))</f>
        <v>reader[""] != DBNull.Value ? (reader[""]) : null,
						reader[""] != DBNull.Value ? (reader[""]) : null,
						reader[""] != DBNull.Value ? (reader[""]) : null,
						reader[""] != DBNull.Value ? (reader[""]) : null</v>
      </c>
      <c r="N13" s="19" t="str" cm="1">
        <f t="array" ref="N13">_xlfn.TEXTJOIN(","&amp;CHAR(10)&amp;REPT(CHAR(9),4),TRUE,_xlfn._xlws.FILTER(ValueObject[SQLiteParameter_Args],ValueObject[Entity]=Repository_SQLite[[#This Row],[Entity]]))</f>
        <v>new SQLiteParameter("@", entity..Value),
				new SQLiteParameter("@", entity..Value),
				new SQLiteParameter("@", entity..Value),
				new SQLiteParameter("@", entity..Value)</v>
      </c>
      <c r="O13" s="19" t="str" cm="1">
        <f t="array" ref="O13">SUBSTITUTE(SUBSTITUTE(SUBSTITUTE(SUBSTITUTE(Templates[FactoryCreateRepository],"__IRepository__",Repository_SQLite[[#This Row],[IRepository]]),"__CreateRepository__",Repository_SQLite[[#This Row],[CreateRepository]]),"__RepositorySQLite__",Repository_SQLite[[#This Row],[Repository_SQLite]]),"__RepositoryOracle__",Repository_SQLite[[#This Row],[Repository_Oracle]])</f>
        <v xml:space="preserve">        public static I Create()
        {
#if DEBUG
            if (Shared.IsFake)
            {
                return new ();
            }
#endif
            return new ();
        }</v>
      </c>
      <c r="P13" s="19" t="str" cm="1">
        <f t="array" ref="P13">SUBSTITUTE(SUBSTITUTE(Templates[SQL_SELECT],"__Columns__",Repository_SQLite[[#This Row],[SQL_カラム]]),"__Table__",Repository_SQLite[[#This Row],[DBテーブル_物理名]])</f>
        <v xml:space="preserve">SELECT
FROM
  </v>
      </c>
      <c r="Q13" s="19" t="str" cm="1">
        <f t="array" ref="Q13">SUBSTITUTE(SUBSTITUTE(SUBSTITUTE(Templates[SQL_INSERT],"__Table__",Repository_SQLite[[#This Row],[DBテーブル_物理名]]),"__Columns__",Repository_SQLite[[#This Row],[SQL_カラム]]),"__ColumnsParam__",Repository_SQLite[[#This Row],[SQL_カラム_パラメータ_SQLite]])</f>
        <v>INSERT INTO 
 ()
VALUES
 (@,
  @,
  @,
  @)</v>
      </c>
      <c r="R13" s="19" t="e" cm="1" vm="2">
        <f t="array" ref="R13">SUBSTITUTE(SUBSTITUTE(SUBSTITUTE(Templates[SQL_UPDATE],"__Table__",Repository_SQLite[[#This Row],[DBテーブル_物理名]]),"__UpdateSet__",Repository_SQLite[[#This Row],[SQL_UpdateSet_SQLite]]),"__UpdateWhere__",Repository_SQLite[[#This Row],[SQL_Where_SQLite]])</f>
        <v>#VALUE!</v>
      </c>
      <c r="S13" s="19" t="e" cm="1" vm="2">
        <f t="array" ref="S13">SUBSTITUTE(SUBSTITUTE(Templates[SQL_DELETE],"__Table__",Repository_SQLite[[#This Row],[DBテーブル_物理名]]),"__DeleteWhere__",Repository_SQLite[[#This Row],[SQL_Where_SQLite]])</f>
        <v>#VALUE!</v>
      </c>
      <c r="T13" s="19" t="e" cm="1" vm="2">
        <f t="array" ref="T13">SUBSTITUTE(SUBSTITUTE(SUBSTITUTE(SUBSTITUTE(SUBSTITUTE(SUBSTITUTE(SUBSTITUTE(SUBSTITUTE(SUBSTITUTE(SUBSTITUTE(Templates[RepositorySQLite],"__SN__",'1_インプット'!$E$3),"__RepositorySQLite__",Repository_SQLite[[#This Row],[Repository_SQLite]]),"__IRepository__",Repository_SQLite[[#This Row],[IRepository]]),"__Entity__",Repository_SQLite[[#This Row],[Entity]]),"__SqlSelect__",Repository_SQLite[[#This Row],[SQL_SELECT]]),"__EntityArgs__",Repository_SQLite[[#This Row],[Repository_Entity_Args]]),"__SqlInsert__",Repository_SQLite[[#This Row],[SQL_INSERT_SQLite]]),"__SqlUpdate__",Repository_SQLite[[#This Row],[SQL_UPDATE_SQLite]]),"__SQLiteParams__",Repository_SQLite[[#This Row],[SQLiteParameter_Args]]),"__SqlDelete__",Repository_SQLite[[#This Row],[SQL_DELETE_SQLite]])</f>
        <v>#VALUE!</v>
      </c>
    </row>
    <row r="14" spans="1:20" ht="20.05" customHeight="1" x14ac:dyDescent="0.4">
      <c r="B14" s="20">
        <f>ROW(Repository_SQLite[[#This Row],[ENo]])-3</f>
        <v>11</v>
      </c>
      <c r="C14" s="21" t="str">
        <f>_xlfn.XLOOKUP(Repository_SQLite[[#This Row],[ENo]],InputEntities[ENo],InputEntities[Entity],"",0,1)</f>
        <v/>
      </c>
      <c r="D14" s="21" t="str">
        <f>SUBSTITUTE(Repository_SQLite[[#This Row],[Entity]],"Entity","SQLite")</f>
        <v/>
      </c>
      <c r="E14" s="21" t="str">
        <f>SUBSTITUTE(Repository_SQLite[[#This Row],[Entity]],"Entity","Oracle")</f>
        <v/>
      </c>
      <c r="F14" s="19" t="str">
        <f>SUBSTITUTE("I"&amp;Repository_SQLite[[#This Row],[Entity]],"Entity","Repository")</f>
        <v>I</v>
      </c>
      <c r="G14" s="19" t="str">
        <f>SUBSTITUTE("Create"&amp;Repository_SQLite[[#This Row],[Entity]],"Entity","")</f>
        <v>Create</v>
      </c>
      <c r="H14" s="21" t="str">
        <f>_xlfn.XLOOKUP(Repository_SQLite[[#This Row],[ENo]],InputEntities[ENo],InputEntities[DBテーブル_物理名],"",0,1)</f>
        <v/>
      </c>
      <c r="I14" s="19" t="str" cm="1">
        <f t="array" ref="I14">_xlfn.TEXTJOIN(","&amp;CHAR(10)&amp;"  ",TRUE,_xlfn._xlws.FILTER(ValueObject[DBテーブル_物理名],ValueObject[Entity]=Repository_SQLite[[#This Row],[Entity]]))</f>
        <v/>
      </c>
      <c r="J14" s="19" t="str" cm="1">
        <f t="array" ref="J14">_xlfn.TEXTJOIN(","&amp;CHAR(10)&amp;"  ",TRUE,_xlfn._xlws.FILTER(ValueObject[SQLite_パラメータ],ValueObject[Entity]=Repository_SQLite[[#This Row],[Entity]]))</f>
        <v>@,
  @,
  @,
  @</v>
      </c>
      <c r="K14" s="19" t="str" cm="1">
        <f t="array" ref="K14">IFERROR(_xlfn.TEXTJOIN(","&amp;CHAR(10)&amp;"  ",TRUE,_xlfn._xlws.FILTER(ValueObject[SQL_Update],(ValueObject[Entity]=Repository_SQLite[[#This Row],[Entity]])*(ValueObject[PK]&lt;&gt;1))),_xlfn.TEXTJOIN(","&amp;CHAR(10)&amp;"  ",TRUE,_xlfn._xlws.FILTER(ValueObject[SQL_Update],(ValueObject[Entity]=Repository_SQLite[[#This Row],[Entity]]))))</f>
        <v xml:space="preserve"> = @,
   = @,
   = @,
   = @</v>
      </c>
      <c r="L14" s="19" t="e" cm="1" vm="1">
        <f t="array" ref="L14">_xlfn.TEXTJOIN(CHAR(10)&amp;"  AND ",TRUE,_xlfn._xlws.FILTER(ValueObject[SQL_Update],(ValueObject[Entity]=Repository_SQLite[[#This Row],[Entity]])*(ValueObject[PK]=1)))</f>
        <v>#VALUE!</v>
      </c>
      <c r="M14" s="19" t="str" cm="1">
        <f t="array" ref="M14">_xlfn.TEXTJOIN(","&amp;CHAR(10)&amp;REPT(CHAR(9),6),TRUE,_xlfn._xlws.FILTER(ValueObject[Repository_Entity_Args],ValueObject[Entity]=Repository_SQLite[[#This Row],[Entity]]))</f>
        <v>reader[""] != DBNull.Value ? (reader[""]) : null,
						reader[""] != DBNull.Value ? (reader[""]) : null,
						reader[""] != DBNull.Value ? (reader[""]) : null,
						reader[""] != DBNull.Value ? (reader[""]) : null</v>
      </c>
      <c r="N14" s="19" t="str" cm="1">
        <f t="array" ref="N14">_xlfn.TEXTJOIN(","&amp;CHAR(10)&amp;REPT(CHAR(9),4),TRUE,_xlfn._xlws.FILTER(ValueObject[SQLiteParameter_Args],ValueObject[Entity]=Repository_SQLite[[#This Row],[Entity]]))</f>
        <v>new SQLiteParameter("@", entity..Value),
				new SQLiteParameter("@", entity..Value),
				new SQLiteParameter("@", entity..Value),
				new SQLiteParameter("@", entity..Value)</v>
      </c>
      <c r="O14" s="19" t="str" cm="1">
        <f t="array" ref="O14">SUBSTITUTE(SUBSTITUTE(SUBSTITUTE(SUBSTITUTE(Templates[FactoryCreateRepository],"__IRepository__",Repository_SQLite[[#This Row],[IRepository]]),"__CreateRepository__",Repository_SQLite[[#This Row],[CreateRepository]]),"__RepositorySQLite__",Repository_SQLite[[#This Row],[Repository_SQLite]]),"__RepositoryOracle__",Repository_SQLite[[#This Row],[Repository_Oracle]])</f>
        <v xml:space="preserve">        public static I Create()
        {
#if DEBUG
            if (Shared.IsFake)
            {
                return new ();
            }
#endif
            return new ();
        }</v>
      </c>
      <c r="P14" s="19" t="str" cm="1">
        <f t="array" ref="P14">SUBSTITUTE(SUBSTITUTE(Templates[SQL_SELECT],"__Columns__",Repository_SQLite[[#This Row],[SQL_カラム]]),"__Table__",Repository_SQLite[[#This Row],[DBテーブル_物理名]])</f>
        <v xml:space="preserve">SELECT
FROM
  </v>
      </c>
      <c r="Q14" s="19" t="str" cm="1">
        <f t="array" ref="Q14">SUBSTITUTE(SUBSTITUTE(SUBSTITUTE(Templates[SQL_INSERT],"__Table__",Repository_SQLite[[#This Row],[DBテーブル_物理名]]),"__Columns__",Repository_SQLite[[#This Row],[SQL_カラム]]),"__ColumnsParam__",Repository_SQLite[[#This Row],[SQL_カラム_パラメータ_SQLite]])</f>
        <v>INSERT INTO 
 ()
VALUES
 (@,
  @,
  @,
  @)</v>
      </c>
      <c r="R14" s="19" t="e" cm="1" vm="2">
        <f t="array" ref="R14">SUBSTITUTE(SUBSTITUTE(SUBSTITUTE(Templates[SQL_UPDATE],"__Table__",Repository_SQLite[[#This Row],[DBテーブル_物理名]]),"__UpdateSet__",Repository_SQLite[[#This Row],[SQL_UpdateSet_SQLite]]),"__UpdateWhere__",Repository_SQLite[[#This Row],[SQL_Where_SQLite]])</f>
        <v>#VALUE!</v>
      </c>
      <c r="S14" s="19" t="e" cm="1" vm="2">
        <f t="array" ref="S14">SUBSTITUTE(SUBSTITUTE(Templates[SQL_DELETE],"__Table__",Repository_SQLite[[#This Row],[DBテーブル_物理名]]),"__DeleteWhere__",Repository_SQLite[[#This Row],[SQL_Where_SQLite]])</f>
        <v>#VALUE!</v>
      </c>
      <c r="T14" s="19" t="e" cm="1" vm="2">
        <f t="array" ref="T14">SUBSTITUTE(SUBSTITUTE(SUBSTITUTE(SUBSTITUTE(SUBSTITUTE(SUBSTITUTE(SUBSTITUTE(SUBSTITUTE(SUBSTITUTE(SUBSTITUTE(Templates[RepositorySQLite],"__SN__",'1_インプット'!$E$3),"__RepositorySQLite__",Repository_SQLite[[#This Row],[Repository_SQLite]]),"__IRepository__",Repository_SQLite[[#This Row],[IRepository]]),"__Entity__",Repository_SQLite[[#This Row],[Entity]]),"__SqlSelect__",Repository_SQLite[[#This Row],[SQL_SELECT]]),"__EntityArgs__",Repository_SQLite[[#This Row],[Repository_Entity_Args]]),"__SqlInsert__",Repository_SQLite[[#This Row],[SQL_INSERT_SQLite]]),"__SqlUpdate__",Repository_SQLite[[#This Row],[SQL_UPDATE_SQLite]]),"__SQLiteParams__",Repository_SQLite[[#This Row],[SQLiteParameter_Args]]),"__SqlDelete__",Repository_SQLite[[#This Row],[SQL_DELETE_SQLite]])</f>
        <v>#VALUE!</v>
      </c>
    </row>
    <row r="15" spans="1:20" ht="20.05" customHeight="1" x14ac:dyDescent="0.4">
      <c r="B15" s="20">
        <f>ROW(Repository_SQLite[[#This Row],[ENo]])-3</f>
        <v>12</v>
      </c>
      <c r="C15" s="21" t="str">
        <f>_xlfn.XLOOKUP(Repository_SQLite[[#This Row],[ENo]],InputEntities[ENo],InputEntities[Entity],"",0,1)</f>
        <v/>
      </c>
      <c r="D15" s="21" t="str">
        <f>SUBSTITUTE(Repository_SQLite[[#This Row],[Entity]],"Entity","SQLite")</f>
        <v/>
      </c>
      <c r="E15" s="21" t="str">
        <f>SUBSTITUTE(Repository_SQLite[[#This Row],[Entity]],"Entity","Oracle")</f>
        <v/>
      </c>
      <c r="F15" s="19" t="str">
        <f>SUBSTITUTE("I"&amp;Repository_SQLite[[#This Row],[Entity]],"Entity","Repository")</f>
        <v>I</v>
      </c>
      <c r="G15" s="19" t="str">
        <f>SUBSTITUTE("Create"&amp;Repository_SQLite[[#This Row],[Entity]],"Entity","")</f>
        <v>Create</v>
      </c>
      <c r="H15" s="21" t="str">
        <f>_xlfn.XLOOKUP(Repository_SQLite[[#This Row],[ENo]],InputEntities[ENo],InputEntities[DBテーブル_物理名],"",0,1)</f>
        <v/>
      </c>
      <c r="I15" s="19" t="str" cm="1">
        <f t="array" ref="I15">_xlfn.TEXTJOIN(","&amp;CHAR(10)&amp;"  ",TRUE,_xlfn._xlws.FILTER(ValueObject[DBテーブル_物理名],ValueObject[Entity]=Repository_SQLite[[#This Row],[Entity]]))</f>
        <v/>
      </c>
      <c r="J15" s="19" t="str" cm="1">
        <f t="array" ref="J15">_xlfn.TEXTJOIN(","&amp;CHAR(10)&amp;"  ",TRUE,_xlfn._xlws.FILTER(ValueObject[SQLite_パラメータ],ValueObject[Entity]=Repository_SQLite[[#This Row],[Entity]]))</f>
        <v>@,
  @,
  @,
  @</v>
      </c>
      <c r="K15" s="19" t="str" cm="1">
        <f t="array" ref="K15">IFERROR(_xlfn.TEXTJOIN(","&amp;CHAR(10)&amp;"  ",TRUE,_xlfn._xlws.FILTER(ValueObject[SQL_Update],(ValueObject[Entity]=Repository_SQLite[[#This Row],[Entity]])*(ValueObject[PK]&lt;&gt;1))),_xlfn.TEXTJOIN(","&amp;CHAR(10)&amp;"  ",TRUE,_xlfn._xlws.FILTER(ValueObject[SQL_Update],(ValueObject[Entity]=Repository_SQLite[[#This Row],[Entity]]))))</f>
        <v xml:space="preserve"> = @,
   = @,
   = @,
   = @</v>
      </c>
      <c r="L15" s="19" t="e" cm="1" vm="1">
        <f t="array" ref="L15">_xlfn.TEXTJOIN(CHAR(10)&amp;"  AND ",TRUE,_xlfn._xlws.FILTER(ValueObject[SQL_Update],(ValueObject[Entity]=Repository_SQLite[[#This Row],[Entity]])*(ValueObject[PK]=1)))</f>
        <v>#VALUE!</v>
      </c>
      <c r="M15" s="19" t="str" cm="1">
        <f t="array" ref="M15">_xlfn.TEXTJOIN(","&amp;CHAR(10)&amp;REPT(CHAR(9),6),TRUE,_xlfn._xlws.FILTER(ValueObject[Repository_Entity_Args],ValueObject[Entity]=Repository_SQLite[[#This Row],[Entity]]))</f>
        <v>reader[""] != DBNull.Value ? (reader[""]) : null,
						reader[""] != DBNull.Value ? (reader[""]) : null,
						reader[""] != DBNull.Value ? (reader[""]) : null,
						reader[""] != DBNull.Value ? (reader[""]) : null</v>
      </c>
      <c r="N15" s="19" t="str" cm="1">
        <f t="array" ref="N15">_xlfn.TEXTJOIN(","&amp;CHAR(10)&amp;REPT(CHAR(9),4),TRUE,_xlfn._xlws.FILTER(ValueObject[SQLiteParameter_Args],ValueObject[Entity]=Repository_SQLite[[#This Row],[Entity]]))</f>
        <v>new SQLiteParameter("@", entity..Value),
				new SQLiteParameter("@", entity..Value),
				new SQLiteParameter("@", entity..Value),
				new SQLiteParameter("@", entity..Value)</v>
      </c>
      <c r="O15" s="19" t="str" cm="1">
        <f t="array" ref="O15">SUBSTITUTE(SUBSTITUTE(SUBSTITUTE(SUBSTITUTE(Templates[FactoryCreateRepository],"__IRepository__",Repository_SQLite[[#This Row],[IRepository]]),"__CreateRepository__",Repository_SQLite[[#This Row],[CreateRepository]]),"__RepositorySQLite__",Repository_SQLite[[#This Row],[Repository_SQLite]]),"__RepositoryOracle__",Repository_SQLite[[#This Row],[Repository_Oracle]])</f>
        <v xml:space="preserve">        public static I Create()
        {
#if DEBUG
            if (Shared.IsFake)
            {
                return new ();
            }
#endif
            return new ();
        }</v>
      </c>
      <c r="P15" s="19" t="str" cm="1">
        <f t="array" ref="P15">SUBSTITUTE(SUBSTITUTE(Templates[SQL_SELECT],"__Columns__",Repository_SQLite[[#This Row],[SQL_カラム]]),"__Table__",Repository_SQLite[[#This Row],[DBテーブル_物理名]])</f>
        <v xml:space="preserve">SELECT
FROM
  </v>
      </c>
      <c r="Q15" s="19" t="str" cm="1">
        <f t="array" ref="Q15">SUBSTITUTE(SUBSTITUTE(SUBSTITUTE(Templates[SQL_INSERT],"__Table__",Repository_SQLite[[#This Row],[DBテーブル_物理名]]),"__Columns__",Repository_SQLite[[#This Row],[SQL_カラム]]),"__ColumnsParam__",Repository_SQLite[[#This Row],[SQL_カラム_パラメータ_SQLite]])</f>
        <v>INSERT INTO 
 ()
VALUES
 (@,
  @,
  @,
  @)</v>
      </c>
      <c r="R15" s="19" t="e" cm="1" vm="2">
        <f t="array" ref="R15">SUBSTITUTE(SUBSTITUTE(SUBSTITUTE(Templates[SQL_UPDATE],"__Table__",Repository_SQLite[[#This Row],[DBテーブル_物理名]]),"__UpdateSet__",Repository_SQLite[[#This Row],[SQL_UpdateSet_SQLite]]),"__UpdateWhere__",Repository_SQLite[[#This Row],[SQL_Where_SQLite]])</f>
        <v>#VALUE!</v>
      </c>
      <c r="S15" s="19" t="e" cm="1" vm="2">
        <f t="array" ref="S15">SUBSTITUTE(SUBSTITUTE(Templates[SQL_DELETE],"__Table__",Repository_SQLite[[#This Row],[DBテーブル_物理名]]),"__DeleteWhere__",Repository_SQLite[[#This Row],[SQL_Where_SQLite]])</f>
        <v>#VALUE!</v>
      </c>
      <c r="T15" s="19" t="e" cm="1" vm="2">
        <f t="array" ref="T15">SUBSTITUTE(SUBSTITUTE(SUBSTITUTE(SUBSTITUTE(SUBSTITUTE(SUBSTITUTE(SUBSTITUTE(SUBSTITUTE(SUBSTITUTE(SUBSTITUTE(Templates[RepositorySQLite],"__SN__",'1_インプット'!$E$3),"__RepositorySQLite__",Repository_SQLite[[#This Row],[Repository_SQLite]]),"__IRepository__",Repository_SQLite[[#This Row],[IRepository]]),"__Entity__",Repository_SQLite[[#This Row],[Entity]]),"__SqlSelect__",Repository_SQLite[[#This Row],[SQL_SELECT]]),"__EntityArgs__",Repository_SQLite[[#This Row],[Repository_Entity_Args]]),"__SqlInsert__",Repository_SQLite[[#This Row],[SQL_INSERT_SQLite]]),"__SqlUpdate__",Repository_SQLite[[#This Row],[SQL_UPDATE_SQLite]]),"__SQLiteParams__",Repository_SQLite[[#This Row],[SQLiteParameter_Args]]),"__SqlDelete__",Repository_SQLite[[#This Row],[SQL_DELETE_SQLite]])</f>
        <v>#VALUE!</v>
      </c>
    </row>
    <row r="16" spans="1:20" ht="20.05" customHeight="1" x14ac:dyDescent="0.4">
      <c r="B16" s="20">
        <f>ROW(Repository_SQLite[[#This Row],[ENo]])-3</f>
        <v>13</v>
      </c>
      <c r="C16" s="21" t="str">
        <f>_xlfn.XLOOKUP(Repository_SQLite[[#This Row],[ENo]],InputEntities[ENo],InputEntities[Entity],"",0,1)</f>
        <v/>
      </c>
      <c r="D16" s="21" t="str">
        <f>SUBSTITUTE(Repository_SQLite[[#This Row],[Entity]],"Entity","SQLite")</f>
        <v/>
      </c>
      <c r="E16" s="21" t="str">
        <f>SUBSTITUTE(Repository_SQLite[[#This Row],[Entity]],"Entity","Oracle")</f>
        <v/>
      </c>
      <c r="F16" s="19" t="str">
        <f>SUBSTITUTE("I"&amp;Repository_SQLite[[#This Row],[Entity]],"Entity","Repository")</f>
        <v>I</v>
      </c>
      <c r="G16" s="19" t="str">
        <f>SUBSTITUTE("Create"&amp;Repository_SQLite[[#This Row],[Entity]],"Entity","")</f>
        <v>Create</v>
      </c>
      <c r="H16" s="21" t="str">
        <f>_xlfn.XLOOKUP(Repository_SQLite[[#This Row],[ENo]],InputEntities[ENo],InputEntities[DBテーブル_物理名],"",0,1)</f>
        <v/>
      </c>
      <c r="I16" s="19" t="str" cm="1">
        <f t="array" ref="I16">_xlfn.TEXTJOIN(","&amp;CHAR(10)&amp;"  ",TRUE,_xlfn._xlws.FILTER(ValueObject[DBテーブル_物理名],ValueObject[Entity]=Repository_SQLite[[#This Row],[Entity]]))</f>
        <v/>
      </c>
      <c r="J16" s="19" t="str" cm="1">
        <f t="array" ref="J16">_xlfn.TEXTJOIN(","&amp;CHAR(10)&amp;"  ",TRUE,_xlfn._xlws.FILTER(ValueObject[SQLite_パラメータ],ValueObject[Entity]=Repository_SQLite[[#This Row],[Entity]]))</f>
        <v>@,
  @,
  @,
  @</v>
      </c>
      <c r="K16" s="19" t="str" cm="1">
        <f t="array" ref="K16">IFERROR(_xlfn.TEXTJOIN(","&amp;CHAR(10)&amp;"  ",TRUE,_xlfn._xlws.FILTER(ValueObject[SQL_Update],(ValueObject[Entity]=Repository_SQLite[[#This Row],[Entity]])*(ValueObject[PK]&lt;&gt;1))),_xlfn.TEXTJOIN(","&amp;CHAR(10)&amp;"  ",TRUE,_xlfn._xlws.FILTER(ValueObject[SQL_Update],(ValueObject[Entity]=Repository_SQLite[[#This Row],[Entity]]))))</f>
        <v xml:space="preserve"> = @,
   = @,
   = @,
   = @</v>
      </c>
      <c r="L16" s="19" t="e" cm="1" vm="1">
        <f t="array" ref="L16">_xlfn.TEXTJOIN(CHAR(10)&amp;"  AND ",TRUE,_xlfn._xlws.FILTER(ValueObject[SQL_Update],(ValueObject[Entity]=Repository_SQLite[[#This Row],[Entity]])*(ValueObject[PK]=1)))</f>
        <v>#VALUE!</v>
      </c>
      <c r="M16" s="19" t="str" cm="1">
        <f t="array" ref="M16">_xlfn.TEXTJOIN(","&amp;CHAR(10)&amp;REPT(CHAR(9),6),TRUE,_xlfn._xlws.FILTER(ValueObject[Repository_Entity_Args],ValueObject[Entity]=Repository_SQLite[[#This Row],[Entity]]))</f>
        <v>reader[""] != DBNull.Value ? (reader[""]) : null,
						reader[""] != DBNull.Value ? (reader[""]) : null,
						reader[""] != DBNull.Value ? (reader[""]) : null,
						reader[""] != DBNull.Value ? (reader[""]) : null</v>
      </c>
      <c r="N16" s="19" t="str" cm="1">
        <f t="array" ref="N16">_xlfn.TEXTJOIN(","&amp;CHAR(10)&amp;REPT(CHAR(9),4),TRUE,_xlfn._xlws.FILTER(ValueObject[SQLiteParameter_Args],ValueObject[Entity]=Repository_SQLite[[#This Row],[Entity]]))</f>
        <v>new SQLiteParameter("@", entity..Value),
				new SQLiteParameter("@", entity..Value),
				new SQLiteParameter("@", entity..Value),
				new SQLiteParameter("@", entity..Value)</v>
      </c>
      <c r="O16" s="19" t="str" cm="1">
        <f t="array" ref="O16">SUBSTITUTE(SUBSTITUTE(SUBSTITUTE(SUBSTITUTE(Templates[FactoryCreateRepository],"__IRepository__",Repository_SQLite[[#This Row],[IRepository]]),"__CreateRepository__",Repository_SQLite[[#This Row],[CreateRepository]]),"__RepositorySQLite__",Repository_SQLite[[#This Row],[Repository_SQLite]]),"__RepositoryOracle__",Repository_SQLite[[#This Row],[Repository_Oracle]])</f>
        <v xml:space="preserve">        public static I Create()
        {
#if DEBUG
            if (Shared.IsFake)
            {
                return new ();
            }
#endif
            return new ();
        }</v>
      </c>
      <c r="P16" s="19" t="str" cm="1">
        <f t="array" ref="P16">SUBSTITUTE(SUBSTITUTE(Templates[SQL_SELECT],"__Columns__",Repository_SQLite[[#This Row],[SQL_カラム]]),"__Table__",Repository_SQLite[[#This Row],[DBテーブル_物理名]])</f>
        <v xml:space="preserve">SELECT
FROM
  </v>
      </c>
      <c r="Q16" s="19" t="str" cm="1">
        <f t="array" ref="Q16">SUBSTITUTE(SUBSTITUTE(SUBSTITUTE(Templates[SQL_INSERT],"__Table__",Repository_SQLite[[#This Row],[DBテーブル_物理名]]),"__Columns__",Repository_SQLite[[#This Row],[SQL_カラム]]),"__ColumnsParam__",Repository_SQLite[[#This Row],[SQL_カラム_パラメータ_SQLite]])</f>
        <v>INSERT INTO 
 ()
VALUES
 (@,
  @,
  @,
  @)</v>
      </c>
      <c r="R16" s="19" t="e" cm="1" vm="2">
        <f t="array" ref="R16">SUBSTITUTE(SUBSTITUTE(SUBSTITUTE(Templates[SQL_UPDATE],"__Table__",Repository_SQLite[[#This Row],[DBテーブル_物理名]]),"__UpdateSet__",Repository_SQLite[[#This Row],[SQL_UpdateSet_SQLite]]),"__UpdateWhere__",Repository_SQLite[[#This Row],[SQL_Where_SQLite]])</f>
        <v>#VALUE!</v>
      </c>
      <c r="S16" s="19" t="e" cm="1" vm="2">
        <f t="array" ref="S16">SUBSTITUTE(SUBSTITUTE(Templates[SQL_DELETE],"__Table__",Repository_SQLite[[#This Row],[DBテーブル_物理名]]),"__DeleteWhere__",Repository_SQLite[[#This Row],[SQL_Where_SQLite]])</f>
        <v>#VALUE!</v>
      </c>
      <c r="T16" s="19" t="e" cm="1" vm="2">
        <f t="array" ref="T16">SUBSTITUTE(SUBSTITUTE(SUBSTITUTE(SUBSTITUTE(SUBSTITUTE(SUBSTITUTE(SUBSTITUTE(SUBSTITUTE(SUBSTITUTE(SUBSTITUTE(Templates[RepositorySQLite],"__SN__",'1_インプット'!$E$3),"__RepositorySQLite__",Repository_SQLite[[#This Row],[Repository_SQLite]]),"__IRepository__",Repository_SQLite[[#This Row],[IRepository]]),"__Entity__",Repository_SQLite[[#This Row],[Entity]]),"__SqlSelect__",Repository_SQLite[[#This Row],[SQL_SELECT]]),"__EntityArgs__",Repository_SQLite[[#This Row],[Repository_Entity_Args]]),"__SqlInsert__",Repository_SQLite[[#This Row],[SQL_INSERT_SQLite]]),"__SqlUpdate__",Repository_SQLite[[#This Row],[SQL_UPDATE_SQLite]]),"__SQLiteParams__",Repository_SQLite[[#This Row],[SQLiteParameter_Args]]),"__SqlDelete__",Repository_SQLite[[#This Row],[SQL_DELETE_SQLite]])</f>
        <v>#VALUE!</v>
      </c>
    </row>
    <row r="17" spans="2:20" ht="20.05" customHeight="1" x14ac:dyDescent="0.4">
      <c r="B17" s="20">
        <f>ROW(Repository_SQLite[[#This Row],[ENo]])-3</f>
        <v>14</v>
      </c>
      <c r="C17" s="21" t="str">
        <f>_xlfn.XLOOKUP(Repository_SQLite[[#This Row],[ENo]],InputEntities[ENo],InputEntities[Entity],"",0,1)</f>
        <v/>
      </c>
      <c r="D17" s="21" t="str">
        <f>SUBSTITUTE(Repository_SQLite[[#This Row],[Entity]],"Entity","SQLite")</f>
        <v/>
      </c>
      <c r="E17" s="21" t="str">
        <f>SUBSTITUTE(Repository_SQLite[[#This Row],[Entity]],"Entity","Oracle")</f>
        <v/>
      </c>
      <c r="F17" s="19" t="str">
        <f>SUBSTITUTE("I"&amp;Repository_SQLite[[#This Row],[Entity]],"Entity","Repository")</f>
        <v>I</v>
      </c>
      <c r="G17" s="19" t="str">
        <f>SUBSTITUTE("Create"&amp;Repository_SQLite[[#This Row],[Entity]],"Entity","")</f>
        <v>Create</v>
      </c>
      <c r="H17" s="21" t="str">
        <f>_xlfn.XLOOKUP(Repository_SQLite[[#This Row],[ENo]],InputEntities[ENo],InputEntities[DBテーブル_物理名],"",0,1)</f>
        <v/>
      </c>
      <c r="I17" s="19" t="str" cm="1">
        <f t="array" ref="I17">_xlfn.TEXTJOIN(","&amp;CHAR(10)&amp;"  ",TRUE,_xlfn._xlws.FILTER(ValueObject[DBテーブル_物理名],ValueObject[Entity]=Repository_SQLite[[#This Row],[Entity]]))</f>
        <v/>
      </c>
      <c r="J17" s="19" t="str" cm="1">
        <f t="array" ref="J17">_xlfn.TEXTJOIN(","&amp;CHAR(10)&amp;"  ",TRUE,_xlfn._xlws.FILTER(ValueObject[SQLite_パラメータ],ValueObject[Entity]=Repository_SQLite[[#This Row],[Entity]]))</f>
        <v>@,
  @,
  @,
  @</v>
      </c>
      <c r="K17" s="19" t="str" cm="1">
        <f t="array" ref="K17">IFERROR(_xlfn.TEXTJOIN(","&amp;CHAR(10)&amp;"  ",TRUE,_xlfn._xlws.FILTER(ValueObject[SQL_Update],(ValueObject[Entity]=Repository_SQLite[[#This Row],[Entity]])*(ValueObject[PK]&lt;&gt;1))),_xlfn.TEXTJOIN(","&amp;CHAR(10)&amp;"  ",TRUE,_xlfn._xlws.FILTER(ValueObject[SQL_Update],(ValueObject[Entity]=Repository_SQLite[[#This Row],[Entity]]))))</f>
        <v xml:space="preserve"> = @,
   = @,
   = @,
   = @</v>
      </c>
      <c r="L17" s="19" t="e" cm="1" vm="1">
        <f t="array" ref="L17">_xlfn.TEXTJOIN(CHAR(10)&amp;"  AND ",TRUE,_xlfn._xlws.FILTER(ValueObject[SQL_Update],(ValueObject[Entity]=Repository_SQLite[[#This Row],[Entity]])*(ValueObject[PK]=1)))</f>
        <v>#VALUE!</v>
      </c>
      <c r="M17" s="19" t="str" cm="1">
        <f t="array" ref="M17">_xlfn.TEXTJOIN(","&amp;CHAR(10)&amp;REPT(CHAR(9),6),TRUE,_xlfn._xlws.FILTER(ValueObject[Repository_Entity_Args],ValueObject[Entity]=Repository_SQLite[[#This Row],[Entity]]))</f>
        <v>reader[""] != DBNull.Value ? (reader[""]) : null,
						reader[""] != DBNull.Value ? (reader[""]) : null,
						reader[""] != DBNull.Value ? (reader[""]) : null,
						reader[""] != DBNull.Value ? (reader[""]) : null</v>
      </c>
      <c r="N17" s="19" t="str" cm="1">
        <f t="array" ref="N17">_xlfn.TEXTJOIN(","&amp;CHAR(10)&amp;REPT(CHAR(9),4),TRUE,_xlfn._xlws.FILTER(ValueObject[SQLiteParameter_Args],ValueObject[Entity]=Repository_SQLite[[#This Row],[Entity]]))</f>
        <v>new SQLiteParameter("@", entity..Value),
				new SQLiteParameter("@", entity..Value),
				new SQLiteParameter("@", entity..Value),
				new SQLiteParameter("@", entity..Value)</v>
      </c>
      <c r="O17" s="19" t="str" cm="1">
        <f t="array" ref="O17">SUBSTITUTE(SUBSTITUTE(SUBSTITUTE(SUBSTITUTE(Templates[FactoryCreateRepository],"__IRepository__",Repository_SQLite[[#This Row],[IRepository]]),"__CreateRepository__",Repository_SQLite[[#This Row],[CreateRepository]]),"__RepositorySQLite__",Repository_SQLite[[#This Row],[Repository_SQLite]]),"__RepositoryOracle__",Repository_SQLite[[#This Row],[Repository_Oracle]])</f>
        <v xml:space="preserve">        public static I Create()
        {
#if DEBUG
            if (Shared.IsFake)
            {
                return new ();
            }
#endif
            return new ();
        }</v>
      </c>
      <c r="P17" s="19" t="str" cm="1">
        <f t="array" ref="P17">SUBSTITUTE(SUBSTITUTE(Templates[SQL_SELECT],"__Columns__",Repository_SQLite[[#This Row],[SQL_カラム]]),"__Table__",Repository_SQLite[[#This Row],[DBテーブル_物理名]])</f>
        <v xml:space="preserve">SELECT
FROM
  </v>
      </c>
      <c r="Q17" s="19" t="str" cm="1">
        <f t="array" ref="Q17">SUBSTITUTE(SUBSTITUTE(SUBSTITUTE(Templates[SQL_INSERT],"__Table__",Repository_SQLite[[#This Row],[DBテーブル_物理名]]),"__Columns__",Repository_SQLite[[#This Row],[SQL_カラム]]),"__ColumnsParam__",Repository_SQLite[[#This Row],[SQL_カラム_パラメータ_SQLite]])</f>
        <v>INSERT INTO 
 ()
VALUES
 (@,
  @,
  @,
  @)</v>
      </c>
      <c r="R17" s="19" t="e" cm="1" vm="2">
        <f t="array" ref="R17">SUBSTITUTE(SUBSTITUTE(SUBSTITUTE(Templates[SQL_UPDATE],"__Table__",Repository_SQLite[[#This Row],[DBテーブル_物理名]]),"__UpdateSet__",Repository_SQLite[[#This Row],[SQL_UpdateSet_SQLite]]),"__UpdateWhere__",Repository_SQLite[[#This Row],[SQL_Where_SQLite]])</f>
        <v>#VALUE!</v>
      </c>
      <c r="S17" s="19" t="e" cm="1" vm="2">
        <f t="array" ref="S17">SUBSTITUTE(SUBSTITUTE(Templates[SQL_DELETE],"__Table__",Repository_SQLite[[#This Row],[DBテーブル_物理名]]),"__DeleteWhere__",Repository_SQLite[[#This Row],[SQL_Where_SQLite]])</f>
        <v>#VALUE!</v>
      </c>
      <c r="T17" s="19" t="e" cm="1" vm="2">
        <f t="array" ref="T17">SUBSTITUTE(SUBSTITUTE(SUBSTITUTE(SUBSTITUTE(SUBSTITUTE(SUBSTITUTE(SUBSTITUTE(SUBSTITUTE(SUBSTITUTE(SUBSTITUTE(Templates[RepositorySQLite],"__SN__",'1_インプット'!$E$3),"__RepositorySQLite__",Repository_SQLite[[#This Row],[Repository_SQLite]]),"__IRepository__",Repository_SQLite[[#This Row],[IRepository]]),"__Entity__",Repository_SQLite[[#This Row],[Entity]]),"__SqlSelect__",Repository_SQLite[[#This Row],[SQL_SELECT]]),"__EntityArgs__",Repository_SQLite[[#This Row],[Repository_Entity_Args]]),"__SqlInsert__",Repository_SQLite[[#This Row],[SQL_INSERT_SQLite]]),"__SqlUpdate__",Repository_SQLite[[#This Row],[SQL_UPDATE_SQLite]]),"__SQLiteParams__",Repository_SQLite[[#This Row],[SQLiteParameter_Args]]),"__SqlDelete__",Repository_SQLite[[#This Row],[SQL_DELETE_SQLite]])</f>
        <v>#VALUE!</v>
      </c>
    </row>
    <row r="18" spans="2:20" ht="20.05" customHeight="1" x14ac:dyDescent="0.4">
      <c r="B18" s="20">
        <f>ROW(Repository_SQLite[[#This Row],[ENo]])-3</f>
        <v>15</v>
      </c>
      <c r="C18" s="21" t="str">
        <f>_xlfn.XLOOKUP(Repository_SQLite[[#This Row],[ENo]],InputEntities[ENo],InputEntities[Entity],"",0,1)</f>
        <v/>
      </c>
      <c r="D18" s="21" t="str">
        <f>SUBSTITUTE(Repository_SQLite[[#This Row],[Entity]],"Entity","SQLite")</f>
        <v/>
      </c>
      <c r="E18" s="21" t="str">
        <f>SUBSTITUTE(Repository_SQLite[[#This Row],[Entity]],"Entity","Oracle")</f>
        <v/>
      </c>
      <c r="F18" s="19" t="str">
        <f>SUBSTITUTE("I"&amp;Repository_SQLite[[#This Row],[Entity]],"Entity","Repository")</f>
        <v>I</v>
      </c>
      <c r="G18" s="19" t="str">
        <f>SUBSTITUTE("Create"&amp;Repository_SQLite[[#This Row],[Entity]],"Entity","")</f>
        <v>Create</v>
      </c>
      <c r="H18" s="21" t="str">
        <f>_xlfn.XLOOKUP(Repository_SQLite[[#This Row],[ENo]],InputEntities[ENo],InputEntities[DBテーブル_物理名],"",0,1)</f>
        <v/>
      </c>
      <c r="I18" s="19" t="str" cm="1">
        <f t="array" ref="I18">_xlfn.TEXTJOIN(","&amp;CHAR(10)&amp;"  ",TRUE,_xlfn._xlws.FILTER(ValueObject[DBテーブル_物理名],ValueObject[Entity]=Repository_SQLite[[#This Row],[Entity]]))</f>
        <v/>
      </c>
      <c r="J18" s="19" t="str" cm="1">
        <f t="array" ref="J18">_xlfn.TEXTJOIN(","&amp;CHAR(10)&amp;"  ",TRUE,_xlfn._xlws.FILTER(ValueObject[SQLite_パラメータ],ValueObject[Entity]=Repository_SQLite[[#This Row],[Entity]]))</f>
        <v>@,
  @,
  @,
  @</v>
      </c>
      <c r="K18" s="19" t="str" cm="1">
        <f t="array" ref="K18">IFERROR(_xlfn.TEXTJOIN(","&amp;CHAR(10)&amp;"  ",TRUE,_xlfn._xlws.FILTER(ValueObject[SQL_Update],(ValueObject[Entity]=Repository_SQLite[[#This Row],[Entity]])*(ValueObject[PK]&lt;&gt;1))),_xlfn.TEXTJOIN(","&amp;CHAR(10)&amp;"  ",TRUE,_xlfn._xlws.FILTER(ValueObject[SQL_Update],(ValueObject[Entity]=Repository_SQLite[[#This Row],[Entity]]))))</f>
        <v xml:space="preserve"> = @,
   = @,
   = @,
   = @</v>
      </c>
      <c r="L18" s="19" t="e" cm="1" vm="1">
        <f t="array" ref="L18">_xlfn.TEXTJOIN(CHAR(10)&amp;"  AND ",TRUE,_xlfn._xlws.FILTER(ValueObject[SQL_Update],(ValueObject[Entity]=Repository_SQLite[[#This Row],[Entity]])*(ValueObject[PK]=1)))</f>
        <v>#VALUE!</v>
      </c>
      <c r="M18" s="19" t="str" cm="1">
        <f t="array" ref="M18">_xlfn.TEXTJOIN(","&amp;CHAR(10)&amp;REPT(CHAR(9),6),TRUE,_xlfn._xlws.FILTER(ValueObject[Repository_Entity_Args],ValueObject[Entity]=Repository_SQLite[[#This Row],[Entity]]))</f>
        <v>reader[""] != DBNull.Value ? (reader[""]) : null,
						reader[""] != DBNull.Value ? (reader[""]) : null,
						reader[""] != DBNull.Value ? (reader[""]) : null,
						reader[""] != DBNull.Value ? (reader[""]) : null</v>
      </c>
      <c r="N18" s="19" t="str" cm="1">
        <f t="array" ref="N18">_xlfn.TEXTJOIN(","&amp;CHAR(10)&amp;REPT(CHAR(9),4),TRUE,_xlfn._xlws.FILTER(ValueObject[SQLiteParameter_Args],ValueObject[Entity]=Repository_SQLite[[#This Row],[Entity]]))</f>
        <v>new SQLiteParameter("@", entity..Value),
				new SQLiteParameter("@", entity..Value),
				new SQLiteParameter("@", entity..Value),
				new SQLiteParameter("@", entity..Value)</v>
      </c>
      <c r="O18" s="19" t="str" cm="1">
        <f t="array" ref="O18">SUBSTITUTE(SUBSTITUTE(SUBSTITUTE(SUBSTITUTE(Templates[FactoryCreateRepository],"__IRepository__",Repository_SQLite[[#This Row],[IRepository]]),"__CreateRepository__",Repository_SQLite[[#This Row],[CreateRepository]]),"__RepositorySQLite__",Repository_SQLite[[#This Row],[Repository_SQLite]]),"__RepositoryOracle__",Repository_SQLite[[#This Row],[Repository_Oracle]])</f>
        <v xml:space="preserve">        public static I Create()
        {
#if DEBUG
            if (Shared.IsFake)
            {
                return new ();
            }
#endif
            return new ();
        }</v>
      </c>
      <c r="P18" s="19" t="str" cm="1">
        <f t="array" ref="P18">SUBSTITUTE(SUBSTITUTE(Templates[SQL_SELECT],"__Columns__",Repository_SQLite[[#This Row],[SQL_カラム]]),"__Table__",Repository_SQLite[[#This Row],[DBテーブル_物理名]])</f>
        <v xml:space="preserve">SELECT
FROM
  </v>
      </c>
      <c r="Q18" s="19" t="str" cm="1">
        <f t="array" ref="Q18">SUBSTITUTE(SUBSTITUTE(SUBSTITUTE(Templates[SQL_INSERT],"__Table__",Repository_SQLite[[#This Row],[DBテーブル_物理名]]),"__Columns__",Repository_SQLite[[#This Row],[SQL_カラム]]),"__ColumnsParam__",Repository_SQLite[[#This Row],[SQL_カラム_パラメータ_SQLite]])</f>
        <v>INSERT INTO 
 ()
VALUES
 (@,
  @,
  @,
  @)</v>
      </c>
      <c r="R18" s="19" t="e" cm="1" vm="2">
        <f t="array" ref="R18">SUBSTITUTE(SUBSTITUTE(SUBSTITUTE(Templates[SQL_UPDATE],"__Table__",Repository_SQLite[[#This Row],[DBテーブル_物理名]]),"__UpdateSet__",Repository_SQLite[[#This Row],[SQL_UpdateSet_SQLite]]),"__UpdateWhere__",Repository_SQLite[[#This Row],[SQL_Where_SQLite]])</f>
        <v>#VALUE!</v>
      </c>
      <c r="S18" s="19" t="e" cm="1" vm="2">
        <f t="array" ref="S18">SUBSTITUTE(SUBSTITUTE(Templates[SQL_DELETE],"__Table__",Repository_SQLite[[#This Row],[DBテーブル_物理名]]),"__DeleteWhere__",Repository_SQLite[[#This Row],[SQL_Where_SQLite]])</f>
        <v>#VALUE!</v>
      </c>
      <c r="T18" s="19" t="e" cm="1" vm="2">
        <f t="array" ref="T18">SUBSTITUTE(SUBSTITUTE(SUBSTITUTE(SUBSTITUTE(SUBSTITUTE(SUBSTITUTE(SUBSTITUTE(SUBSTITUTE(SUBSTITUTE(SUBSTITUTE(Templates[RepositorySQLite],"__SN__",'1_インプット'!$E$3),"__RepositorySQLite__",Repository_SQLite[[#This Row],[Repository_SQLite]]),"__IRepository__",Repository_SQLite[[#This Row],[IRepository]]),"__Entity__",Repository_SQLite[[#This Row],[Entity]]),"__SqlSelect__",Repository_SQLite[[#This Row],[SQL_SELECT]]),"__EntityArgs__",Repository_SQLite[[#This Row],[Repository_Entity_Args]]),"__SqlInsert__",Repository_SQLite[[#This Row],[SQL_INSERT_SQLite]]),"__SqlUpdate__",Repository_SQLite[[#This Row],[SQL_UPDATE_SQLite]]),"__SQLiteParams__",Repository_SQLite[[#This Row],[SQLiteParameter_Args]]),"__SqlDelete__",Repository_SQLite[[#This Row],[SQL_DELETE_SQLite]])</f>
        <v>#VALUE!</v>
      </c>
    </row>
    <row r="19" spans="2:20" ht="20.05" customHeight="1" x14ac:dyDescent="0.4">
      <c r="B19" s="20">
        <f>ROW(Repository_SQLite[[#This Row],[ENo]])-3</f>
        <v>16</v>
      </c>
      <c r="C19" s="21" t="str">
        <f>_xlfn.XLOOKUP(Repository_SQLite[[#This Row],[ENo]],InputEntities[ENo],InputEntities[Entity],"",0,1)</f>
        <v/>
      </c>
      <c r="D19" s="21" t="str">
        <f>SUBSTITUTE(Repository_SQLite[[#This Row],[Entity]],"Entity","SQLite")</f>
        <v/>
      </c>
      <c r="E19" s="21" t="str">
        <f>SUBSTITUTE(Repository_SQLite[[#This Row],[Entity]],"Entity","Oracle")</f>
        <v/>
      </c>
      <c r="F19" s="19" t="str">
        <f>SUBSTITUTE("I"&amp;Repository_SQLite[[#This Row],[Entity]],"Entity","Repository")</f>
        <v>I</v>
      </c>
      <c r="G19" s="19" t="str">
        <f>SUBSTITUTE("Create"&amp;Repository_SQLite[[#This Row],[Entity]],"Entity","")</f>
        <v>Create</v>
      </c>
      <c r="H19" s="21" t="str">
        <f>_xlfn.XLOOKUP(Repository_SQLite[[#This Row],[ENo]],InputEntities[ENo],InputEntities[DBテーブル_物理名],"",0,1)</f>
        <v/>
      </c>
      <c r="I19" s="19" t="str" cm="1">
        <f t="array" ref="I19">_xlfn.TEXTJOIN(","&amp;CHAR(10)&amp;"  ",TRUE,_xlfn._xlws.FILTER(ValueObject[DBテーブル_物理名],ValueObject[Entity]=Repository_SQLite[[#This Row],[Entity]]))</f>
        <v/>
      </c>
      <c r="J19" s="19" t="str" cm="1">
        <f t="array" ref="J19">_xlfn.TEXTJOIN(","&amp;CHAR(10)&amp;"  ",TRUE,_xlfn._xlws.FILTER(ValueObject[SQLite_パラメータ],ValueObject[Entity]=Repository_SQLite[[#This Row],[Entity]]))</f>
        <v>@,
  @,
  @,
  @</v>
      </c>
      <c r="K19" s="19" t="str" cm="1">
        <f t="array" ref="K19">IFERROR(_xlfn.TEXTJOIN(","&amp;CHAR(10)&amp;"  ",TRUE,_xlfn._xlws.FILTER(ValueObject[SQL_Update],(ValueObject[Entity]=Repository_SQLite[[#This Row],[Entity]])*(ValueObject[PK]&lt;&gt;1))),_xlfn.TEXTJOIN(","&amp;CHAR(10)&amp;"  ",TRUE,_xlfn._xlws.FILTER(ValueObject[SQL_Update],(ValueObject[Entity]=Repository_SQLite[[#This Row],[Entity]]))))</f>
        <v xml:space="preserve"> = @,
   = @,
   = @,
   = @</v>
      </c>
      <c r="L19" s="19" t="e" cm="1" vm="1">
        <f t="array" ref="L19">_xlfn.TEXTJOIN(CHAR(10)&amp;"  AND ",TRUE,_xlfn._xlws.FILTER(ValueObject[SQL_Update],(ValueObject[Entity]=Repository_SQLite[[#This Row],[Entity]])*(ValueObject[PK]=1)))</f>
        <v>#VALUE!</v>
      </c>
      <c r="M19" s="19" t="str" cm="1">
        <f t="array" ref="M19">_xlfn.TEXTJOIN(","&amp;CHAR(10)&amp;REPT(CHAR(9),6),TRUE,_xlfn._xlws.FILTER(ValueObject[Repository_Entity_Args],ValueObject[Entity]=Repository_SQLite[[#This Row],[Entity]]))</f>
        <v>reader[""] != DBNull.Value ? (reader[""]) : null,
						reader[""] != DBNull.Value ? (reader[""]) : null,
						reader[""] != DBNull.Value ? (reader[""]) : null,
						reader[""] != DBNull.Value ? (reader[""]) : null</v>
      </c>
      <c r="N19" s="19" t="str" cm="1">
        <f t="array" ref="N19">_xlfn.TEXTJOIN(","&amp;CHAR(10)&amp;REPT(CHAR(9),4),TRUE,_xlfn._xlws.FILTER(ValueObject[SQLiteParameter_Args],ValueObject[Entity]=Repository_SQLite[[#This Row],[Entity]]))</f>
        <v>new SQLiteParameter("@", entity..Value),
				new SQLiteParameter("@", entity..Value),
				new SQLiteParameter("@", entity..Value),
				new SQLiteParameter("@", entity..Value)</v>
      </c>
      <c r="O19" s="19" t="str" cm="1">
        <f t="array" ref="O19">SUBSTITUTE(SUBSTITUTE(SUBSTITUTE(SUBSTITUTE(Templates[FactoryCreateRepository],"__IRepository__",Repository_SQLite[[#This Row],[IRepository]]),"__CreateRepository__",Repository_SQLite[[#This Row],[CreateRepository]]),"__RepositorySQLite__",Repository_SQLite[[#This Row],[Repository_SQLite]]),"__RepositoryOracle__",Repository_SQLite[[#This Row],[Repository_Oracle]])</f>
        <v xml:space="preserve">        public static I Create()
        {
#if DEBUG
            if (Shared.IsFake)
            {
                return new ();
            }
#endif
            return new ();
        }</v>
      </c>
      <c r="P19" s="19" t="str" cm="1">
        <f t="array" ref="P19">SUBSTITUTE(SUBSTITUTE(Templates[SQL_SELECT],"__Columns__",Repository_SQLite[[#This Row],[SQL_カラム]]),"__Table__",Repository_SQLite[[#This Row],[DBテーブル_物理名]])</f>
        <v xml:space="preserve">SELECT
FROM
  </v>
      </c>
      <c r="Q19" s="19" t="str" cm="1">
        <f t="array" ref="Q19">SUBSTITUTE(SUBSTITUTE(SUBSTITUTE(Templates[SQL_INSERT],"__Table__",Repository_SQLite[[#This Row],[DBテーブル_物理名]]),"__Columns__",Repository_SQLite[[#This Row],[SQL_カラム]]),"__ColumnsParam__",Repository_SQLite[[#This Row],[SQL_カラム_パラメータ_SQLite]])</f>
        <v>INSERT INTO 
 ()
VALUES
 (@,
  @,
  @,
  @)</v>
      </c>
      <c r="R19" s="19" t="e" cm="1" vm="2">
        <f t="array" ref="R19">SUBSTITUTE(SUBSTITUTE(SUBSTITUTE(Templates[SQL_UPDATE],"__Table__",Repository_SQLite[[#This Row],[DBテーブル_物理名]]),"__UpdateSet__",Repository_SQLite[[#This Row],[SQL_UpdateSet_SQLite]]),"__UpdateWhere__",Repository_SQLite[[#This Row],[SQL_Where_SQLite]])</f>
        <v>#VALUE!</v>
      </c>
      <c r="S19" s="19" t="e" cm="1" vm="2">
        <f t="array" ref="S19">SUBSTITUTE(SUBSTITUTE(Templates[SQL_DELETE],"__Table__",Repository_SQLite[[#This Row],[DBテーブル_物理名]]),"__DeleteWhere__",Repository_SQLite[[#This Row],[SQL_Where_SQLite]])</f>
        <v>#VALUE!</v>
      </c>
      <c r="T19" s="19" t="e" cm="1" vm="2">
        <f t="array" ref="T19">SUBSTITUTE(SUBSTITUTE(SUBSTITUTE(SUBSTITUTE(SUBSTITUTE(SUBSTITUTE(SUBSTITUTE(SUBSTITUTE(SUBSTITUTE(SUBSTITUTE(Templates[RepositorySQLite],"__SN__",'1_インプット'!$E$3),"__RepositorySQLite__",Repository_SQLite[[#This Row],[Repository_SQLite]]),"__IRepository__",Repository_SQLite[[#This Row],[IRepository]]),"__Entity__",Repository_SQLite[[#This Row],[Entity]]),"__SqlSelect__",Repository_SQLite[[#This Row],[SQL_SELECT]]),"__EntityArgs__",Repository_SQLite[[#This Row],[Repository_Entity_Args]]),"__SqlInsert__",Repository_SQLite[[#This Row],[SQL_INSERT_SQLite]]),"__SqlUpdate__",Repository_SQLite[[#This Row],[SQL_UPDATE_SQLite]]),"__SQLiteParams__",Repository_SQLite[[#This Row],[SQLiteParameter_Args]]),"__SqlDelete__",Repository_SQLite[[#This Row],[SQL_DELETE_SQLite]])</f>
        <v>#VALUE!</v>
      </c>
    </row>
    <row r="20" spans="2:20" ht="20.05" customHeight="1" x14ac:dyDescent="0.4">
      <c r="B20" s="20">
        <f>ROW(Repository_SQLite[[#This Row],[ENo]])-3</f>
        <v>17</v>
      </c>
      <c r="C20" s="21" t="str">
        <f>_xlfn.XLOOKUP(Repository_SQLite[[#This Row],[ENo]],InputEntities[ENo],InputEntities[Entity],"",0,1)</f>
        <v/>
      </c>
      <c r="D20" s="21" t="str">
        <f>SUBSTITUTE(Repository_SQLite[[#This Row],[Entity]],"Entity","SQLite")</f>
        <v/>
      </c>
      <c r="E20" s="21" t="str">
        <f>SUBSTITUTE(Repository_SQLite[[#This Row],[Entity]],"Entity","Oracle")</f>
        <v/>
      </c>
      <c r="F20" s="19" t="str">
        <f>SUBSTITUTE("I"&amp;Repository_SQLite[[#This Row],[Entity]],"Entity","Repository")</f>
        <v>I</v>
      </c>
      <c r="G20" s="19" t="str">
        <f>SUBSTITUTE("Create"&amp;Repository_SQLite[[#This Row],[Entity]],"Entity","")</f>
        <v>Create</v>
      </c>
      <c r="H20" s="21" t="str">
        <f>_xlfn.XLOOKUP(Repository_SQLite[[#This Row],[ENo]],InputEntities[ENo],InputEntities[DBテーブル_物理名],"",0,1)</f>
        <v/>
      </c>
      <c r="I20" s="19" t="str" cm="1">
        <f t="array" ref="I20">_xlfn.TEXTJOIN(","&amp;CHAR(10)&amp;"  ",TRUE,_xlfn._xlws.FILTER(ValueObject[DBテーブル_物理名],ValueObject[Entity]=Repository_SQLite[[#This Row],[Entity]]))</f>
        <v/>
      </c>
      <c r="J20" s="19" t="str" cm="1">
        <f t="array" ref="J20">_xlfn.TEXTJOIN(","&amp;CHAR(10)&amp;"  ",TRUE,_xlfn._xlws.FILTER(ValueObject[SQLite_パラメータ],ValueObject[Entity]=Repository_SQLite[[#This Row],[Entity]]))</f>
        <v>@,
  @,
  @,
  @</v>
      </c>
      <c r="K20" s="19" t="str" cm="1">
        <f t="array" ref="K20">IFERROR(_xlfn.TEXTJOIN(","&amp;CHAR(10)&amp;"  ",TRUE,_xlfn._xlws.FILTER(ValueObject[SQL_Update],(ValueObject[Entity]=Repository_SQLite[[#This Row],[Entity]])*(ValueObject[PK]&lt;&gt;1))),_xlfn.TEXTJOIN(","&amp;CHAR(10)&amp;"  ",TRUE,_xlfn._xlws.FILTER(ValueObject[SQL_Update],(ValueObject[Entity]=Repository_SQLite[[#This Row],[Entity]]))))</f>
        <v xml:space="preserve"> = @,
   = @,
   = @,
   = @</v>
      </c>
      <c r="L20" s="19" t="e" cm="1" vm="1">
        <f t="array" ref="L20">_xlfn.TEXTJOIN(CHAR(10)&amp;"  AND ",TRUE,_xlfn._xlws.FILTER(ValueObject[SQL_Update],(ValueObject[Entity]=Repository_SQLite[[#This Row],[Entity]])*(ValueObject[PK]=1)))</f>
        <v>#VALUE!</v>
      </c>
      <c r="M20" s="19" t="str" cm="1">
        <f t="array" ref="M20">_xlfn.TEXTJOIN(","&amp;CHAR(10)&amp;REPT(CHAR(9),6),TRUE,_xlfn._xlws.FILTER(ValueObject[Repository_Entity_Args],ValueObject[Entity]=Repository_SQLite[[#This Row],[Entity]]))</f>
        <v>reader[""] != DBNull.Value ? (reader[""]) : null,
						reader[""] != DBNull.Value ? (reader[""]) : null,
						reader[""] != DBNull.Value ? (reader[""]) : null,
						reader[""] != DBNull.Value ? (reader[""]) : null</v>
      </c>
      <c r="N20" s="19" t="str" cm="1">
        <f t="array" ref="N20">_xlfn.TEXTJOIN(","&amp;CHAR(10)&amp;REPT(CHAR(9),4),TRUE,_xlfn._xlws.FILTER(ValueObject[SQLiteParameter_Args],ValueObject[Entity]=Repository_SQLite[[#This Row],[Entity]]))</f>
        <v>new SQLiteParameter("@", entity..Value),
				new SQLiteParameter("@", entity..Value),
				new SQLiteParameter("@", entity..Value),
				new SQLiteParameter("@", entity..Value)</v>
      </c>
      <c r="O20" s="19" t="str" cm="1">
        <f t="array" ref="O20">SUBSTITUTE(SUBSTITUTE(SUBSTITUTE(SUBSTITUTE(Templates[FactoryCreateRepository],"__IRepository__",Repository_SQLite[[#This Row],[IRepository]]),"__CreateRepository__",Repository_SQLite[[#This Row],[CreateRepository]]),"__RepositorySQLite__",Repository_SQLite[[#This Row],[Repository_SQLite]]),"__RepositoryOracle__",Repository_SQLite[[#This Row],[Repository_Oracle]])</f>
        <v xml:space="preserve">        public static I Create()
        {
#if DEBUG
            if (Shared.IsFake)
            {
                return new ();
            }
#endif
            return new ();
        }</v>
      </c>
      <c r="P20" s="19" t="str" cm="1">
        <f t="array" ref="P20">SUBSTITUTE(SUBSTITUTE(Templates[SQL_SELECT],"__Columns__",Repository_SQLite[[#This Row],[SQL_カラム]]),"__Table__",Repository_SQLite[[#This Row],[DBテーブル_物理名]])</f>
        <v xml:space="preserve">SELECT
FROM
  </v>
      </c>
      <c r="Q20" s="19" t="str" cm="1">
        <f t="array" ref="Q20">SUBSTITUTE(SUBSTITUTE(SUBSTITUTE(Templates[SQL_INSERT],"__Table__",Repository_SQLite[[#This Row],[DBテーブル_物理名]]),"__Columns__",Repository_SQLite[[#This Row],[SQL_カラム]]),"__ColumnsParam__",Repository_SQLite[[#This Row],[SQL_カラム_パラメータ_SQLite]])</f>
        <v>INSERT INTO 
 ()
VALUES
 (@,
  @,
  @,
  @)</v>
      </c>
      <c r="R20" s="19" t="e" cm="1" vm="2">
        <f t="array" ref="R20">SUBSTITUTE(SUBSTITUTE(SUBSTITUTE(Templates[SQL_UPDATE],"__Table__",Repository_SQLite[[#This Row],[DBテーブル_物理名]]),"__UpdateSet__",Repository_SQLite[[#This Row],[SQL_UpdateSet_SQLite]]),"__UpdateWhere__",Repository_SQLite[[#This Row],[SQL_Where_SQLite]])</f>
        <v>#VALUE!</v>
      </c>
      <c r="S20" s="19" t="e" cm="1" vm="2">
        <f t="array" ref="S20">SUBSTITUTE(SUBSTITUTE(Templates[SQL_DELETE],"__Table__",Repository_SQLite[[#This Row],[DBテーブル_物理名]]),"__DeleteWhere__",Repository_SQLite[[#This Row],[SQL_Where_SQLite]])</f>
        <v>#VALUE!</v>
      </c>
      <c r="T20" s="19" t="e" cm="1" vm="2">
        <f t="array" ref="T20">SUBSTITUTE(SUBSTITUTE(SUBSTITUTE(SUBSTITUTE(SUBSTITUTE(SUBSTITUTE(SUBSTITUTE(SUBSTITUTE(SUBSTITUTE(SUBSTITUTE(Templates[RepositorySQLite],"__SN__",'1_インプット'!$E$3),"__RepositorySQLite__",Repository_SQLite[[#This Row],[Repository_SQLite]]),"__IRepository__",Repository_SQLite[[#This Row],[IRepository]]),"__Entity__",Repository_SQLite[[#This Row],[Entity]]),"__SqlSelect__",Repository_SQLite[[#This Row],[SQL_SELECT]]),"__EntityArgs__",Repository_SQLite[[#This Row],[Repository_Entity_Args]]),"__SqlInsert__",Repository_SQLite[[#This Row],[SQL_INSERT_SQLite]]),"__SqlUpdate__",Repository_SQLite[[#This Row],[SQL_UPDATE_SQLite]]),"__SQLiteParams__",Repository_SQLite[[#This Row],[SQLiteParameter_Args]]),"__SqlDelete__",Repository_SQLite[[#This Row],[SQL_DELETE_SQLite]])</f>
        <v>#VALUE!</v>
      </c>
    </row>
    <row r="21" spans="2:20" ht="20.05" customHeight="1" x14ac:dyDescent="0.4">
      <c r="B21" s="20">
        <f>ROW(Repository_SQLite[[#This Row],[ENo]])-3</f>
        <v>18</v>
      </c>
      <c r="C21" s="21" t="str">
        <f>_xlfn.XLOOKUP(Repository_SQLite[[#This Row],[ENo]],InputEntities[ENo],InputEntities[Entity],"",0,1)</f>
        <v/>
      </c>
      <c r="D21" s="21" t="str">
        <f>SUBSTITUTE(Repository_SQLite[[#This Row],[Entity]],"Entity","SQLite")</f>
        <v/>
      </c>
      <c r="E21" s="21" t="str">
        <f>SUBSTITUTE(Repository_SQLite[[#This Row],[Entity]],"Entity","Oracle")</f>
        <v/>
      </c>
      <c r="F21" s="19" t="str">
        <f>SUBSTITUTE("I"&amp;Repository_SQLite[[#This Row],[Entity]],"Entity","Repository")</f>
        <v>I</v>
      </c>
      <c r="G21" s="19" t="str">
        <f>SUBSTITUTE("Create"&amp;Repository_SQLite[[#This Row],[Entity]],"Entity","")</f>
        <v>Create</v>
      </c>
      <c r="H21" s="21" t="str">
        <f>_xlfn.XLOOKUP(Repository_SQLite[[#This Row],[ENo]],InputEntities[ENo],InputEntities[DBテーブル_物理名],"",0,1)</f>
        <v/>
      </c>
      <c r="I21" s="19" t="str" cm="1">
        <f t="array" ref="I21">_xlfn.TEXTJOIN(","&amp;CHAR(10)&amp;"  ",TRUE,_xlfn._xlws.FILTER(ValueObject[DBテーブル_物理名],ValueObject[Entity]=Repository_SQLite[[#This Row],[Entity]]))</f>
        <v/>
      </c>
      <c r="J21" s="19" t="str" cm="1">
        <f t="array" ref="J21">_xlfn.TEXTJOIN(","&amp;CHAR(10)&amp;"  ",TRUE,_xlfn._xlws.FILTER(ValueObject[SQLite_パラメータ],ValueObject[Entity]=Repository_SQLite[[#This Row],[Entity]]))</f>
        <v>@,
  @,
  @,
  @</v>
      </c>
      <c r="K21" s="19" t="str" cm="1">
        <f t="array" ref="K21">IFERROR(_xlfn.TEXTJOIN(","&amp;CHAR(10)&amp;"  ",TRUE,_xlfn._xlws.FILTER(ValueObject[SQL_Update],(ValueObject[Entity]=Repository_SQLite[[#This Row],[Entity]])*(ValueObject[PK]&lt;&gt;1))),_xlfn.TEXTJOIN(","&amp;CHAR(10)&amp;"  ",TRUE,_xlfn._xlws.FILTER(ValueObject[SQL_Update],(ValueObject[Entity]=Repository_SQLite[[#This Row],[Entity]]))))</f>
        <v xml:space="preserve"> = @,
   = @,
   = @,
   = @</v>
      </c>
      <c r="L21" s="19" t="e" cm="1" vm="1">
        <f t="array" ref="L21">_xlfn.TEXTJOIN(CHAR(10)&amp;"  AND ",TRUE,_xlfn._xlws.FILTER(ValueObject[SQL_Update],(ValueObject[Entity]=Repository_SQLite[[#This Row],[Entity]])*(ValueObject[PK]=1)))</f>
        <v>#VALUE!</v>
      </c>
      <c r="M21" s="19" t="str" cm="1">
        <f t="array" ref="M21">_xlfn.TEXTJOIN(","&amp;CHAR(10)&amp;REPT(CHAR(9),6),TRUE,_xlfn._xlws.FILTER(ValueObject[Repository_Entity_Args],ValueObject[Entity]=Repository_SQLite[[#This Row],[Entity]]))</f>
        <v>reader[""] != DBNull.Value ? (reader[""]) : null,
						reader[""] != DBNull.Value ? (reader[""]) : null,
						reader[""] != DBNull.Value ? (reader[""]) : null,
						reader[""] != DBNull.Value ? (reader[""]) : null</v>
      </c>
      <c r="N21" s="19" t="str" cm="1">
        <f t="array" ref="N21">_xlfn.TEXTJOIN(","&amp;CHAR(10)&amp;REPT(CHAR(9),4),TRUE,_xlfn._xlws.FILTER(ValueObject[SQLiteParameter_Args],ValueObject[Entity]=Repository_SQLite[[#This Row],[Entity]]))</f>
        <v>new SQLiteParameter("@", entity..Value),
				new SQLiteParameter("@", entity..Value),
				new SQLiteParameter("@", entity..Value),
				new SQLiteParameter("@", entity..Value)</v>
      </c>
      <c r="O21" s="19" t="str" cm="1">
        <f t="array" ref="O21">SUBSTITUTE(SUBSTITUTE(SUBSTITUTE(SUBSTITUTE(Templates[FactoryCreateRepository],"__IRepository__",Repository_SQLite[[#This Row],[IRepository]]),"__CreateRepository__",Repository_SQLite[[#This Row],[CreateRepository]]),"__RepositorySQLite__",Repository_SQLite[[#This Row],[Repository_SQLite]]),"__RepositoryOracle__",Repository_SQLite[[#This Row],[Repository_Oracle]])</f>
        <v xml:space="preserve">        public static I Create()
        {
#if DEBUG
            if (Shared.IsFake)
            {
                return new ();
            }
#endif
            return new ();
        }</v>
      </c>
      <c r="P21" s="19" t="str" cm="1">
        <f t="array" ref="P21">SUBSTITUTE(SUBSTITUTE(Templates[SQL_SELECT],"__Columns__",Repository_SQLite[[#This Row],[SQL_カラム]]),"__Table__",Repository_SQLite[[#This Row],[DBテーブル_物理名]])</f>
        <v xml:space="preserve">SELECT
FROM
  </v>
      </c>
      <c r="Q21" s="19" t="str" cm="1">
        <f t="array" ref="Q21">SUBSTITUTE(SUBSTITUTE(SUBSTITUTE(Templates[SQL_INSERT],"__Table__",Repository_SQLite[[#This Row],[DBテーブル_物理名]]),"__Columns__",Repository_SQLite[[#This Row],[SQL_カラム]]),"__ColumnsParam__",Repository_SQLite[[#This Row],[SQL_カラム_パラメータ_SQLite]])</f>
        <v>INSERT INTO 
 ()
VALUES
 (@,
  @,
  @,
  @)</v>
      </c>
      <c r="R21" s="19" t="e" cm="1" vm="2">
        <f t="array" ref="R21">SUBSTITUTE(SUBSTITUTE(SUBSTITUTE(Templates[SQL_UPDATE],"__Table__",Repository_SQLite[[#This Row],[DBテーブル_物理名]]),"__UpdateSet__",Repository_SQLite[[#This Row],[SQL_UpdateSet_SQLite]]),"__UpdateWhere__",Repository_SQLite[[#This Row],[SQL_Where_SQLite]])</f>
        <v>#VALUE!</v>
      </c>
      <c r="S21" s="19" t="e" cm="1" vm="2">
        <f t="array" ref="S21">SUBSTITUTE(SUBSTITUTE(Templates[SQL_DELETE],"__Table__",Repository_SQLite[[#This Row],[DBテーブル_物理名]]),"__DeleteWhere__",Repository_SQLite[[#This Row],[SQL_Where_SQLite]])</f>
        <v>#VALUE!</v>
      </c>
      <c r="T21" s="19" t="e" cm="1" vm="2">
        <f t="array" ref="T21">SUBSTITUTE(SUBSTITUTE(SUBSTITUTE(SUBSTITUTE(SUBSTITUTE(SUBSTITUTE(SUBSTITUTE(SUBSTITUTE(SUBSTITUTE(SUBSTITUTE(Templates[RepositorySQLite],"__SN__",'1_インプット'!$E$3),"__RepositorySQLite__",Repository_SQLite[[#This Row],[Repository_SQLite]]),"__IRepository__",Repository_SQLite[[#This Row],[IRepository]]),"__Entity__",Repository_SQLite[[#This Row],[Entity]]),"__SqlSelect__",Repository_SQLite[[#This Row],[SQL_SELECT]]),"__EntityArgs__",Repository_SQLite[[#This Row],[Repository_Entity_Args]]),"__SqlInsert__",Repository_SQLite[[#This Row],[SQL_INSERT_SQLite]]),"__SqlUpdate__",Repository_SQLite[[#This Row],[SQL_UPDATE_SQLite]]),"__SQLiteParams__",Repository_SQLite[[#This Row],[SQLiteParameter_Args]]),"__SqlDelete__",Repository_SQLite[[#This Row],[SQL_DELETE_SQLite]])</f>
        <v>#VALUE!</v>
      </c>
    </row>
    <row r="22" spans="2:20" ht="20.05" customHeight="1" x14ac:dyDescent="0.4">
      <c r="B22" s="20">
        <f>ROW(Repository_SQLite[[#This Row],[ENo]])-3</f>
        <v>19</v>
      </c>
      <c r="C22" s="21" t="str">
        <f>_xlfn.XLOOKUP(Repository_SQLite[[#This Row],[ENo]],InputEntities[ENo],InputEntities[Entity],"",0,1)</f>
        <v/>
      </c>
      <c r="D22" s="21" t="str">
        <f>SUBSTITUTE(Repository_SQLite[[#This Row],[Entity]],"Entity","SQLite")</f>
        <v/>
      </c>
      <c r="E22" s="21" t="str">
        <f>SUBSTITUTE(Repository_SQLite[[#This Row],[Entity]],"Entity","Oracle")</f>
        <v/>
      </c>
      <c r="F22" s="19" t="str">
        <f>SUBSTITUTE("I"&amp;Repository_SQLite[[#This Row],[Entity]],"Entity","Repository")</f>
        <v>I</v>
      </c>
      <c r="G22" s="19" t="str">
        <f>SUBSTITUTE("Create"&amp;Repository_SQLite[[#This Row],[Entity]],"Entity","")</f>
        <v>Create</v>
      </c>
      <c r="H22" s="21" t="str">
        <f>_xlfn.XLOOKUP(Repository_SQLite[[#This Row],[ENo]],InputEntities[ENo],InputEntities[DBテーブル_物理名],"",0,1)</f>
        <v/>
      </c>
      <c r="I22" s="19" t="str" cm="1">
        <f t="array" ref="I22">_xlfn.TEXTJOIN(","&amp;CHAR(10)&amp;"  ",TRUE,_xlfn._xlws.FILTER(ValueObject[DBテーブル_物理名],ValueObject[Entity]=Repository_SQLite[[#This Row],[Entity]]))</f>
        <v/>
      </c>
      <c r="J22" s="19" t="str" cm="1">
        <f t="array" ref="J22">_xlfn.TEXTJOIN(","&amp;CHAR(10)&amp;"  ",TRUE,_xlfn._xlws.FILTER(ValueObject[SQLite_パラメータ],ValueObject[Entity]=Repository_SQLite[[#This Row],[Entity]]))</f>
        <v>@,
  @,
  @,
  @</v>
      </c>
      <c r="K22" s="19" t="str" cm="1">
        <f t="array" ref="K22">IFERROR(_xlfn.TEXTJOIN(","&amp;CHAR(10)&amp;"  ",TRUE,_xlfn._xlws.FILTER(ValueObject[SQL_Update],(ValueObject[Entity]=Repository_SQLite[[#This Row],[Entity]])*(ValueObject[PK]&lt;&gt;1))),_xlfn.TEXTJOIN(","&amp;CHAR(10)&amp;"  ",TRUE,_xlfn._xlws.FILTER(ValueObject[SQL_Update],(ValueObject[Entity]=Repository_SQLite[[#This Row],[Entity]]))))</f>
        <v xml:space="preserve"> = @,
   = @,
   = @,
   = @</v>
      </c>
      <c r="L22" s="19" t="e" cm="1" vm="1">
        <f t="array" ref="L22">_xlfn.TEXTJOIN(CHAR(10)&amp;"  AND ",TRUE,_xlfn._xlws.FILTER(ValueObject[SQL_Update],(ValueObject[Entity]=Repository_SQLite[[#This Row],[Entity]])*(ValueObject[PK]=1)))</f>
        <v>#VALUE!</v>
      </c>
      <c r="M22" s="19" t="str" cm="1">
        <f t="array" ref="M22">_xlfn.TEXTJOIN(","&amp;CHAR(10)&amp;REPT(CHAR(9),6),TRUE,_xlfn._xlws.FILTER(ValueObject[Repository_Entity_Args],ValueObject[Entity]=Repository_SQLite[[#This Row],[Entity]]))</f>
        <v>reader[""] != DBNull.Value ? (reader[""]) : null,
						reader[""] != DBNull.Value ? (reader[""]) : null,
						reader[""] != DBNull.Value ? (reader[""]) : null,
						reader[""] != DBNull.Value ? (reader[""]) : null</v>
      </c>
      <c r="N22" s="19" t="str" cm="1">
        <f t="array" ref="N22">_xlfn.TEXTJOIN(","&amp;CHAR(10)&amp;REPT(CHAR(9),4),TRUE,_xlfn._xlws.FILTER(ValueObject[SQLiteParameter_Args],ValueObject[Entity]=Repository_SQLite[[#This Row],[Entity]]))</f>
        <v>new SQLiteParameter("@", entity..Value),
				new SQLiteParameter("@", entity..Value),
				new SQLiteParameter("@", entity..Value),
				new SQLiteParameter("@", entity..Value)</v>
      </c>
      <c r="O22" s="19" t="str" cm="1">
        <f t="array" ref="O22">SUBSTITUTE(SUBSTITUTE(SUBSTITUTE(SUBSTITUTE(Templates[FactoryCreateRepository],"__IRepository__",Repository_SQLite[[#This Row],[IRepository]]),"__CreateRepository__",Repository_SQLite[[#This Row],[CreateRepository]]),"__RepositorySQLite__",Repository_SQLite[[#This Row],[Repository_SQLite]]),"__RepositoryOracle__",Repository_SQLite[[#This Row],[Repository_Oracle]])</f>
        <v xml:space="preserve">        public static I Create()
        {
#if DEBUG
            if (Shared.IsFake)
            {
                return new ();
            }
#endif
            return new ();
        }</v>
      </c>
      <c r="P22" s="19" t="str" cm="1">
        <f t="array" ref="P22">SUBSTITUTE(SUBSTITUTE(Templates[SQL_SELECT],"__Columns__",Repository_SQLite[[#This Row],[SQL_カラム]]),"__Table__",Repository_SQLite[[#This Row],[DBテーブル_物理名]])</f>
        <v xml:space="preserve">SELECT
FROM
  </v>
      </c>
      <c r="Q22" s="19" t="str" cm="1">
        <f t="array" ref="Q22">SUBSTITUTE(SUBSTITUTE(SUBSTITUTE(Templates[SQL_INSERT],"__Table__",Repository_SQLite[[#This Row],[DBテーブル_物理名]]),"__Columns__",Repository_SQLite[[#This Row],[SQL_カラム]]),"__ColumnsParam__",Repository_SQLite[[#This Row],[SQL_カラム_パラメータ_SQLite]])</f>
        <v>INSERT INTO 
 ()
VALUES
 (@,
  @,
  @,
  @)</v>
      </c>
      <c r="R22" s="19" t="e" cm="1" vm="2">
        <f t="array" ref="R22">SUBSTITUTE(SUBSTITUTE(SUBSTITUTE(Templates[SQL_UPDATE],"__Table__",Repository_SQLite[[#This Row],[DBテーブル_物理名]]),"__UpdateSet__",Repository_SQLite[[#This Row],[SQL_UpdateSet_SQLite]]),"__UpdateWhere__",Repository_SQLite[[#This Row],[SQL_Where_SQLite]])</f>
        <v>#VALUE!</v>
      </c>
      <c r="S22" s="19" t="e" cm="1" vm="2">
        <f t="array" ref="S22">SUBSTITUTE(SUBSTITUTE(Templates[SQL_DELETE],"__Table__",Repository_SQLite[[#This Row],[DBテーブル_物理名]]),"__DeleteWhere__",Repository_SQLite[[#This Row],[SQL_Where_SQLite]])</f>
        <v>#VALUE!</v>
      </c>
      <c r="T22" s="19" t="e" cm="1" vm="2">
        <f t="array" ref="T22">SUBSTITUTE(SUBSTITUTE(SUBSTITUTE(SUBSTITUTE(SUBSTITUTE(SUBSTITUTE(SUBSTITUTE(SUBSTITUTE(SUBSTITUTE(SUBSTITUTE(Templates[RepositorySQLite],"__SN__",'1_インプット'!$E$3),"__RepositorySQLite__",Repository_SQLite[[#This Row],[Repository_SQLite]]),"__IRepository__",Repository_SQLite[[#This Row],[IRepository]]),"__Entity__",Repository_SQLite[[#This Row],[Entity]]),"__SqlSelect__",Repository_SQLite[[#This Row],[SQL_SELECT]]),"__EntityArgs__",Repository_SQLite[[#This Row],[Repository_Entity_Args]]),"__SqlInsert__",Repository_SQLite[[#This Row],[SQL_INSERT_SQLite]]),"__SqlUpdate__",Repository_SQLite[[#This Row],[SQL_UPDATE_SQLite]]),"__SQLiteParams__",Repository_SQLite[[#This Row],[SQLiteParameter_Args]]),"__SqlDelete__",Repository_SQLite[[#This Row],[SQL_DELETE_SQLite]])</f>
        <v>#VALUE!</v>
      </c>
    </row>
    <row r="23" spans="2:20" ht="20.05" customHeight="1" x14ac:dyDescent="0.4">
      <c r="B23" s="20">
        <f>ROW(Repository_SQLite[[#This Row],[ENo]])-3</f>
        <v>20</v>
      </c>
      <c r="C23" s="21" t="str">
        <f>_xlfn.XLOOKUP(Repository_SQLite[[#This Row],[ENo]],InputEntities[ENo],InputEntities[Entity],"",0,1)</f>
        <v/>
      </c>
      <c r="D23" s="21" t="str">
        <f>SUBSTITUTE(Repository_SQLite[[#This Row],[Entity]],"Entity","SQLite")</f>
        <v/>
      </c>
      <c r="E23" s="21" t="str">
        <f>SUBSTITUTE(Repository_SQLite[[#This Row],[Entity]],"Entity","Oracle")</f>
        <v/>
      </c>
      <c r="F23" s="19" t="str">
        <f>SUBSTITUTE("I"&amp;Repository_SQLite[[#This Row],[Entity]],"Entity","Repository")</f>
        <v>I</v>
      </c>
      <c r="G23" s="19" t="str">
        <f>SUBSTITUTE("Create"&amp;Repository_SQLite[[#This Row],[Entity]],"Entity","")</f>
        <v>Create</v>
      </c>
      <c r="H23" s="21" t="str">
        <f>_xlfn.XLOOKUP(Repository_SQLite[[#This Row],[ENo]],InputEntities[ENo],InputEntities[DBテーブル_物理名],"",0,1)</f>
        <v/>
      </c>
      <c r="I23" s="19" t="str" cm="1">
        <f t="array" ref="I23">_xlfn.TEXTJOIN(","&amp;CHAR(10)&amp;"  ",TRUE,_xlfn._xlws.FILTER(ValueObject[DBテーブル_物理名],ValueObject[Entity]=Repository_SQLite[[#This Row],[Entity]]))</f>
        <v/>
      </c>
      <c r="J23" s="19" t="str" cm="1">
        <f t="array" ref="J23">_xlfn.TEXTJOIN(","&amp;CHAR(10)&amp;"  ",TRUE,_xlfn._xlws.FILTER(ValueObject[SQLite_パラメータ],ValueObject[Entity]=Repository_SQLite[[#This Row],[Entity]]))</f>
        <v>@,
  @,
  @,
  @</v>
      </c>
      <c r="K23" s="19" t="str" cm="1">
        <f t="array" ref="K23">IFERROR(_xlfn.TEXTJOIN(","&amp;CHAR(10)&amp;"  ",TRUE,_xlfn._xlws.FILTER(ValueObject[SQL_Update],(ValueObject[Entity]=Repository_SQLite[[#This Row],[Entity]])*(ValueObject[PK]&lt;&gt;1))),_xlfn.TEXTJOIN(","&amp;CHAR(10)&amp;"  ",TRUE,_xlfn._xlws.FILTER(ValueObject[SQL_Update],(ValueObject[Entity]=Repository_SQLite[[#This Row],[Entity]]))))</f>
        <v xml:space="preserve"> = @,
   = @,
   = @,
   = @</v>
      </c>
      <c r="L23" s="19" t="e" cm="1" vm="1">
        <f t="array" ref="L23">_xlfn.TEXTJOIN(CHAR(10)&amp;"  AND ",TRUE,_xlfn._xlws.FILTER(ValueObject[SQL_Update],(ValueObject[Entity]=Repository_SQLite[[#This Row],[Entity]])*(ValueObject[PK]=1)))</f>
        <v>#VALUE!</v>
      </c>
      <c r="M23" s="19" t="str" cm="1">
        <f t="array" ref="M23">_xlfn.TEXTJOIN(","&amp;CHAR(10)&amp;REPT(CHAR(9),6),TRUE,_xlfn._xlws.FILTER(ValueObject[Repository_Entity_Args],ValueObject[Entity]=Repository_SQLite[[#This Row],[Entity]]))</f>
        <v>reader[""] != DBNull.Value ? (reader[""]) : null,
						reader[""] != DBNull.Value ? (reader[""]) : null,
						reader[""] != DBNull.Value ? (reader[""]) : null,
						reader[""] != DBNull.Value ? (reader[""]) : null</v>
      </c>
      <c r="N23" s="19" t="str" cm="1">
        <f t="array" ref="N23">_xlfn.TEXTJOIN(","&amp;CHAR(10)&amp;REPT(CHAR(9),4),TRUE,_xlfn._xlws.FILTER(ValueObject[SQLiteParameter_Args],ValueObject[Entity]=Repository_SQLite[[#This Row],[Entity]]))</f>
        <v>new SQLiteParameter("@", entity..Value),
				new SQLiteParameter("@", entity..Value),
				new SQLiteParameter("@", entity..Value),
				new SQLiteParameter("@", entity..Value)</v>
      </c>
      <c r="O23" s="19" t="str" cm="1">
        <f t="array" ref="O23">SUBSTITUTE(SUBSTITUTE(SUBSTITUTE(SUBSTITUTE(Templates[FactoryCreateRepository],"__IRepository__",Repository_SQLite[[#This Row],[IRepository]]),"__CreateRepository__",Repository_SQLite[[#This Row],[CreateRepository]]),"__RepositorySQLite__",Repository_SQLite[[#This Row],[Repository_SQLite]]),"__RepositoryOracle__",Repository_SQLite[[#This Row],[Repository_Oracle]])</f>
        <v xml:space="preserve">        public static I Create()
        {
#if DEBUG
            if (Shared.IsFake)
            {
                return new ();
            }
#endif
            return new ();
        }</v>
      </c>
      <c r="P23" s="19" t="str" cm="1">
        <f t="array" ref="P23">SUBSTITUTE(SUBSTITUTE(Templates[SQL_SELECT],"__Columns__",Repository_SQLite[[#This Row],[SQL_カラム]]),"__Table__",Repository_SQLite[[#This Row],[DBテーブル_物理名]])</f>
        <v xml:space="preserve">SELECT
FROM
  </v>
      </c>
      <c r="Q23" s="19" t="str" cm="1">
        <f t="array" ref="Q23">SUBSTITUTE(SUBSTITUTE(SUBSTITUTE(Templates[SQL_INSERT],"__Table__",Repository_SQLite[[#This Row],[DBテーブル_物理名]]),"__Columns__",Repository_SQLite[[#This Row],[SQL_カラム]]),"__ColumnsParam__",Repository_SQLite[[#This Row],[SQL_カラム_パラメータ_SQLite]])</f>
        <v>INSERT INTO 
 ()
VALUES
 (@,
  @,
  @,
  @)</v>
      </c>
      <c r="R23" s="19" t="e" cm="1" vm="2">
        <f t="array" ref="R23">SUBSTITUTE(SUBSTITUTE(SUBSTITUTE(Templates[SQL_UPDATE],"__Table__",Repository_SQLite[[#This Row],[DBテーブル_物理名]]),"__UpdateSet__",Repository_SQLite[[#This Row],[SQL_UpdateSet_SQLite]]),"__UpdateWhere__",Repository_SQLite[[#This Row],[SQL_Where_SQLite]])</f>
        <v>#VALUE!</v>
      </c>
      <c r="S23" s="19" t="e" cm="1" vm="2">
        <f t="array" ref="S23">SUBSTITUTE(SUBSTITUTE(Templates[SQL_DELETE],"__Table__",Repository_SQLite[[#This Row],[DBテーブル_物理名]]),"__DeleteWhere__",Repository_SQLite[[#This Row],[SQL_Where_SQLite]])</f>
        <v>#VALUE!</v>
      </c>
      <c r="T23" s="19" t="e" cm="1" vm="2">
        <f t="array" ref="T23">SUBSTITUTE(SUBSTITUTE(SUBSTITUTE(SUBSTITUTE(SUBSTITUTE(SUBSTITUTE(SUBSTITUTE(SUBSTITUTE(SUBSTITUTE(SUBSTITUTE(Templates[RepositorySQLite],"__SN__",'1_インプット'!$E$3),"__RepositorySQLite__",Repository_SQLite[[#This Row],[Repository_SQLite]]),"__IRepository__",Repository_SQLite[[#This Row],[IRepository]]),"__Entity__",Repository_SQLite[[#This Row],[Entity]]),"__SqlSelect__",Repository_SQLite[[#This Row],[SQL_SELECT]]),"__EntityArgs__",Repository_SQLite[[#This Row],[Repository_Entity_Args]]),"__SqlInsert__",Repository_SQLite[[#This Row],[SQL_INSERT_SQLite]]),"__SqlUpdate__",Repository_SQLite[[#This Row],[SQL_UPDATE_SQLite]]),"__SQLiteParams__",Repository_SQLite[[#This Row],[SQLiteParameter_Args]]),"__SqlDelete__",Repository_SQLite[[#This Row],[SQL_DELETE_SQLite]])</f>
        <v>#VALUE!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08D7A-7A9E-487B-AF7B-D30EC027F89A}">
  <dimension ref="A1:D4"/>
  <sheetViews>
    <sheetView workbookViewId="0">
      <selection activeCell="D4" sqref="D4"/>
    </sheetView>
  </sheetViews>
  <sheetFormatPr defaultRowHeight="15.45" x14ac:dyDescent="0.4"/>
  <cols>
    <col min="1" max="2" width="2.5625" customWidth="1"/>
    <col min="3" max="3" width="57.5" customWidth="1"/>
    <col min="4" max="4" width="58.875" customWidth="1"/>
  </cols>
  <sheetData>
    <row r="1" spans="1:4" ht="19.3" x14ac:dyDescent="0.4">
      <c r="A1" s="1" t="s">
        <v>109</v>
      </c>
    </row>
    <row r="3" spans="1:4" x14ac:dyDescent="0.4">
      <c r="C3" s="11" t="s">
        <v>116</v>
      </c>
      <c r="D3" s="27" t="s">
        <v>109</v>
      </c>
    </row>
    <row r="4" spans="1:4" ht="409.6" x14ac:dyDescent="0.4">
      <c r="C4" s="19" t="str" cm="1">
        <f t="array" ref="C4">_xlfn.TEXTJOIN(CHAR(10),TRUE,_xlfn._xlws.FILTER(Repository_SQLite[FactoryCreateRepository],(Repository_SQLite[Entity]&lt;&gt;"")))</f>
        <v xml:space="preserve">        public static IPageMstRepository CreatePageMst()
        {
#if DEBUG
            if (Shared.IsFake)
            {
                return new PageMstSQLite();
            }
#endif
            return new PageMstOracle();
        }
        public static ISlidePatternMstRepository CreateSlidePatternMst()
        {
#if DEBUG
            if (Shared.IsFake)
            {
                return new SlidePatternMstSQLite();
            }
#endif
            return new SlidePatternMstOracle();
        }
        public static ISlidePatternPageMstRepository CreateSlidePatternPageMst()
        {
#if DEBUG
            if (Shared.IsFake)
            {
                return new SlidePatternPageMstSQLite();
            }
#endif
            return new SlidePatternPageMstOracle();
        }
        public static ISlidePatternNameSelectionMstRepository CreateSlidePatternNameSelectionMst()
        {
#if DEBUG
            if (Shared.IsFake)
            {
                return new SlidePatternNameSelectionMstSQLite();
            }
#endif
            return new SlidePatternNameSelectionMstOracle();
        }</v>
      </c>
      <c r="D4" s="26" t="str" cm="1">
        <f t="array" ref="D4">SUBSTITUTE(SUBSTITUTE(Templates[Factories_SQLite_Oracle],"__SN__",'1_インプット'!$E$3),"__CreateRepository__",Factories[[#This Row],[CreateRepositories]])</f>
        <v>using Slideshow.Domain;
using Slideshow.Domain.Repositories;
using Slideshow.Infrastructure.Oracle;
using Slideshow.Infrastructure.SQLite;
namespace Slideshow.Infrastructure
{
    /// &lt;summary&gt;
    /// Factories
    /// &lt;/summary&gt;
    public static class Factories
    {
                public static IPageMstRepository CreatePageMst()
        {
#if DEBUG
            if (Shared.IsFake)
            {
                return new PageMstSQLite();
            }
#endif
            return new PageMstOracle();
        }
        public static ISlidePatternMstRepository CreateSlidePatternMst()
        {
#if DEBUG
            if (Shared.IsFake)
            {
                return new SlidePatternMstSQLite();
            }
#endif
            return new SlidePatternMstOracle();
        }
        public static ISlidePatternPageMstRepository CreateSlidePatternPageMst()
        {
#if DEBUG
            if (Shared.IsFake)
            {
                return new SlidePatternPageMstSQLite();
            }
#endif
            return new SlidePatternPageMstOracle();
        }
        public static ISlidePatternNameSelectionMstRepository CreateSlidePatternNameSelectionMst()
        {
#if DEBUG
            if (Shared.IsFake)
            {
                return new SlidePatternNameSelectionMstSQLite();
            }
#endif
            return new SlidePatternNameSelectionMstOracle();
        }
    }
}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C186-23E1-480D-A33F-A6FB52DAB3EA}">
  <dimension ref="A1:J23"/>
  <sheetViews>
    <sheetView zoomScale="70" zoomScaleNormal="70" workbookViewId="0">
      <selection activeCell="I7" sqref="I7"/>
    </sheetView>
  </sheetViews>
  <sheetFormatPr defaultRowHeight="15.45" outlineLevelCol="1" x14ac:dyDescent="0.4"/>
  <cols>
    <col min="1" max="2" width="2.5625" customWidth="1"/>
    <col min="3" max="3" width="5.625" customWidth="1"/>
    <col min="4" max="4" width="19.5625" bestFit="1" customWidth="1"/>
    <col min="5" max="5" width="31" bestFit="1" customWidth="1"/>
    <col min="6" max="6" width="38.5" bestFit="1" customWidth="1"/>
    <col min="7" max="8" width="39.1875" hidden="1" customWidth="1" outlineLevel="1"/>
    <col min="9" max="9" width="48.625" customWidth="1" collapsed="1"/>
    <col min="10" max="10" width="48.625" customWidth="1"/>
  </cols>
  <sheetData>
    <row r="1" spans="1:10" ht="19.3" x14ac:dyDescent="0.4">
      <c r="A1" s="1" t="s">
        <v>117</v>
      </c>
    </row>
    <row r="3" spans="1:10" x14ac:dyDescent="0.4">
      <c r="C3" s="31" t="s">
        <v>65</v>
      </c>
      <c r="D3" s="31" t="s">
        <v>118</v>
      </c>
      <c r="E3" s="31" t="s">
        <v>16</v>
      </c>
      <c r="F3" s="31" t="s">
        <v>117</v>
      </c>
      <c r="G3" s="31" t="s">
        <v>121</v>
      </c>
      <c r="H3" s="31" t="s">
        <v>125</v>
      </c>
      <c r="I3" s="32" t="s">
        <v>128</v>
      </c>
      <c r="J3" s="33" t="s">
        <v>129</v>
      </c>
    </row>
    <row r="4" spans="1:10" ht="254.6" customHeight="1" x14ac:dyDescent="0.4">
      <c r="C4" s="21">
        <f>ROW(Entity[[#This Row],[ENo]])-3</f>
        <v>1</v>
      </c>
      <c r="D4" s="21" t="str">
        <f>_xlfn.XLOOKUP(ViewModelEntity[[#This Row],[ENo]],InputEntities[ENo],InputEntities[ViewModel],"",0,1)</f>
        <v>PageSettingViewModel</v>
      </c>
      <c r="E4" s="29" t="str">
        <f>_xlfn.XLOOKUP(ViewModelEntity[[#This Row],[ENo]],InputEntities[ENo],InputEntities[Entity],"",0,1)</f>
        <v>PageMstEntity</v>
      </c>
      <c r="F4" s="21" t="str">
        <f>ViewModelEntity[[#This Row],[ViewModel]]&amp;SUBSTITUTE(ViewModelEntity[[#This Row],[Entity]],"Entity","")</f>
        <v>PageSettingViewModelPageMst</v>
      </c>
      <c r="G4" s="19" t="str" cm="1">
        <f t="array" ref="G4">_xlfn.TEXTJOIN(CHAR(10),TRUE,_xlfn._xlws.FILTER(ValueObject[ViewModelEntity_Property_get],ValueObject[Entity]=ViewModelEntity[[#This Row],[Entity]]))</f>
        <v xml:space="preserve">        public int PageId =&gt; _entity.PageId.Value;
        public string PageName =&gt; _entity.PageName.Value;
        public string? MovieLink =&gt; _entity.MovieLink.Value;
        public string? ImageLink =&gt; _entity.ImageLink.Value;
        public int? ImagePageNo =&gt; _entity.ImagePageNo.Value;
        public float SlideWaitingTime =&gt; _entity.SlideWaitingTime.Value;
        public string? Note1 =&gt; _entity.Note1.Value;
        public string? Note2 =&gt; _entity.Note2.Value;
        public string? Note3 =&gt; _entity.Note3.Value;</v>
      </c>
      <c r="H4" s="19" t="str" cm="1">
        <f t="array" ref="H4">_xlfn.TEXTJOIN(CHAR(10),TRUE,_xlfn._xlws.FILTER(ValueObject[ViewModelEntity_Property_getset],ValueObject[Entity]=ViewModelEntity[[#This Row],[Entity]]))</f>
        <v xml:space="preserve">       public int PageId 
        {
            get { return _entity.PageId.Value; }
            set { _entity.PageId = new PageId(value); }
        }
       public string PageName 
        {
            get { return _entity.PageName.Value; }
            set { _entity.PageName = new PageName(value); }
        }
       public string? MovieLink 
        {
            get { return _entity.MovieLink.Value; }
            set { _entity.MovieLink = new MovieLink(value); }
        }
       public string? ImageLink 
        {
            get { return _entity.ImageLink.Value; }
            set { _entity.ImageLink = new ImageLink(value); }
        }
       public int? ImagePageNo 
        {
            get { return _entity.ImagePageNo.Value; }
            set { _entity.ImagePageNo = new ImagePageNo(value); }
        }
       public float SlideWaitingTime 
        {
            get { return _entity.SlideWaitingTime.Value; }
            set { _entity.SlideWaitingTime = new SlideWaitingTime(value); }
        }
       public string? Note1 
        {
            get { return _entity.Note1.Value; }
            set { _entity.Note1 = new Note1(value); }
        }
       public string? Note2 
        {
            get { return _entity.Note2.Value; }
            set { _entity.Note2 = new Note2(value); }
        }
       public string? Note3 
        {
            get { return _entity.Note3.Value; }
            set { _entity.Note3 = new Note3(value); }
        }</v>
      </c>
      <c r="I4" s="34" t="str" cm="1">
        <f t="array" ref="I4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Row],[ViewModelEntity_Property_get]])</f>
        <v>using Slideshow.Domain.Entities;
namespace Slideshow.WPF.ViewModels
{
    public class PageSettingViewModelPageMst
    {
        private PageMstEntity _entity;
        public PageSettingViewModelPageMst(PageMstEntity entity)
        {
            _entity = entity;
        }
                public int PageId =&gt; _entity.PageId.Value;
        public string PageName =&gt; _entity.PageName.Value;
        public string? MovieLink =&gt; _entity.MovieLink.Value;
        public string? ImageLink =&gt; _entity.ImageLink.Value;
        public int? ImagePageNo =&gt; _entity.ImagePageNo.Value;
        public float SlideWaitingTime =&gt; _entity.SlideWaitingTime.Value;
        public string? Note1 =&gt; _entity.Note1.Value;
        public string? Note2 =&gt; _entity.Note2.Value;
        public string? Note3 =&gt; _entity.Note3.Value;
        public PageMstEntity Entity { get { return _entity; } }
    }
}</v>
      </c>
      <c r="J4" s="34" t="str" cm="1">
        <f t="array" ref="J4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Row],[ViewModelEntity_Property_getset]])</f>
        <v>using Slideshow.Domain.Entities;
namespace Slideshow.WPF.ViewModels
{
    public class PageSettingViewModelPageMst
    {
        private PageMstEntity _entity;
        public PageSettingViewModelPageMst(PageMstEntity entity)
        {
            _entity = entity;
        }
               public int PageId 
        {
            get { return _entity.PageId.Value; }
            set { _entity.PageId = new PageId(value); }
        }
       public string PageName 
        {
            get { return _entity.PageName.Value; }
            set { _entity.PageName = new PageName(value); }
        }
       public string? MovieLink 
        {
            get { return _entity.MovieLink.Value; }
            set { _entity.MovieLink = new MovieLink(value); }
        }
       public string? ImageLink 
        {
            get { return _entity.ImageLink.Value; }
            set { _entity.ImageLink = new ImageLink(value); }
        }
       public int? ImagePageNo 
        {
            get { return _entity.ImagePageNo.Value; }
            set { _entity.ImagePageNo = new ImagePageNo(value); }
        }
       public float SlideWaitingTime 
        {
            get { return _entity.SlideWaitingTime.Value; }
            set { _entity.SlideWaitingTime = new SlideWaitingTime(value); }
        }
       public string? Note1 
        {
            get { return _entity.Note1.Value; }
            set { _entity.Note1 = new Note1(value); }
        }
       public string? Note2 
        {
            get { return _entity.Note2.Value; }
            set { _entity.Note2 = new Note2(value); }
        }
       public string? Note3 
        {
            get { return _entity.Note3.Value; }
            set { _entity.Note3 = new Note3(value); }
        }
        public PageMstEntity Entity { get { return _entity; } }
    }
}</v>
      </c>
    </row>
    <row r="5" spans="1:10" ht="20.05" customHeight="1" x14ac:dyDescent="0.4">
      <c r="C5" s="21">
        <f>ROW(Entity[[#This Row],[ENo]])-3</f>
        <v>2</v>
      </c>
      <c r="D5" s="21" t="str">
        <f>_xlfn.XLOOKUP(ViewModelEntity[[#This Row],[ENo]],InputEntities[ENo],InputEntities[ViewModel],"",0,1)</f>
        <v>XXXViewModel</v>
      </c>
      <c r="E5" s="29" t="str">
        <f>_xlfn.XLOOKUP(ViewModelEntity[[#This Row],[ENo]],InputEntities[ENo],InputEntities[Entity],"",0,1)</f>
        <v>SlidePatternMstEntity</v>
      </c>
      <c r="F5" s="21" t="str">
        <f>ViewModelEntity[[#This Row],[ViewModel]]&amp;SUBSTITUTE(ViewModelEntity[[#This Row],[Entity]],"Entity","")</f>
        <v>XXXViewModelSlidePatternMst</v>
      </c>
      <c r="G5" s="19" t="str" cm="1">
        <f t="array" ref="G5">_xlfn.TEXTJOIN(CHAR(10),TRUE,_xlfn._xlws.FILTER(ValueObject[ViewModelEntity_Property_get],ValueObject[Entity]=ViewModelEntity[[#This Row],[Entity]]))</f>
        <v xml:space="preserve">        public int SlidePatternId =&gt; _entity.SlidePatternId.Value;
        public string SlidePatternName =&gt; _entity.SlidePatternName.Value;</v>
      </c>
      <c r="H5" s="19" t="str" cm="1">
        <f t="array" ref="H5">_xlfn.TEXTJOIN(CHAR(10),TRUE,_xlfn._xlws.FILTER(ValueObject[ViewModelEntity_Property_getset],ValueObject[Entity]=ViewModelEntity[[#This Row],[Entity]]))</f>
        <v xml:space="preserve">       public int SlidePatternId 
        {
            get { return _entity.SlidePatternId.Value; }
            set { _entity.SlidePatternId = new SlidePatternId(value); }
        }
       public string SlidePatternName 
        {
            get { return _entity.SlidePatternName.Value; }
            set { _entity.SlidePatternName = new SlidePatternName(value); }
        }</v>
      </c>
      <c r="I5" s="19" t="str" cm="1">
        <f t="array" ref="I5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Row],[ViewModelEntity_Property_get]])</f>
        <v>using Slideshow.Domain.Entities;
namespace Slideshow.WPF.ViewModels
{
    public class XXXViewModelSlidePatternMst
    {
        private SlidePatternMstEntity _entity;
        public XXXViewModelSlidePatternMst(SlidePatternMstEntity entity)
        {
            _entity = entity;
        }
                public int SlidePatternId =&gt; _entity.SlidePatternId.Value;
        public string SlidePatternName =&gt; _entity.SlidePatternName.Value;
        public SlidePatternMstEntity Entity { get { return _entity; } }
    }
}</v>
      </c>
      <c r="J5" s="19" t="str" cm="1">
        <f t="array" ref="J5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Row],[ViewModelEntity_Property_getset]])</f>
        <v>using Slideshow.Domain.Entities;
namespace Slideshow.WPF.ViewModels
{
    public class XXXViewModelSlidePatternMst
    {
        private SlidePatternMstEntity _entity;
        public XXXViewModelSlidePatternMst(SlidePatternMstEntity entity)
        {
            _entity = entity;
        }
               public int SlidePatternId 
        {
            get { return _entity.SlidePatternId.Value; }
            set { _entity.SlidePatternId = new SlidePatternId(value); }
        }
       public string SlidePatternName 
        {
            get { return _entity.SlidePatternName.Value; }
            set { _entity.SlidePatternName = new SlidePatternName(value); }
        }
        public SlidePatternMstEntity Entity { get { return _entity; } }
    }
}</v>
      </c>
    </row>
    <row r="6" spans="1:10" ht="20.05" customHeight="1" x14ac:dyDescent="0.4">
      <c r="C6" s="21">
        <f>ROW(Entity[[#This Row],[ENo]])-3</f>
        <v>3</v>
      </c>
      <c r="D6" s="21" t="str">
        <f>_xlfn.XLOOKUP(ViewModelEntity[[#This Row],[ENo]],InputEntities[ENo],InputEntities[ViewModel],"",0,1)</f>
        <v>XXXViewModel</v>
      </c>
      <c r="E6" s="29" t="str">
        <f>_xlfn.XLOOKUP(ViewModelEntity[[#This Row],[ENo]],InputEntities[ENo],InputEntities[Entity],"",0,1)</f>
        <v>SlidePatternPageMstEntity</v>
      </c>
      <c r="F6" s="21" t="str">
        <f>ViewModelEntity[[#This Row],[ViewModel]]&amp;SUBSTITUTE(ViewModelEntity[[#This Row],[Entity]],"Entity","")</f>
        <v>XXXViewModelSlidePatternPageMst</v>
      </c>
      <c r="G6" s="19" t="str" cm="1">
        <f t="array" ref="G6">_xlfn.TEXTJOIN(CHAR(10),TRUE,_xlfn._xlws.FILTER(ValueObject[ViewModelEntity_Property_get],ValueObject[Entity]=ViewModelEntity[[#This Row],[Entity]]))</f>
        <v xml:space="preserve">        public int SlidePatternId =&gt; _entity.SlidePatternId.Value;
        public int SlideNo =&gt; _entity.SlideNo.Value;
        public int PageId =&gt; _entity.PageId.Value;</v>
      </c>
      <c r="H6" s="19" t="str" cm="1">
        <f t="array" ref="H6">_xlfn.TEXTJOIN(CHAR(10),TRUE,_xlfn._xlws.FILTER(ValueObject[ViewModelEntity_Property_getset],ValueObject[Entity]=ViewModelEntity[[#This Row],[Entity]]))</f>
        <v xml:space="preserve">       public int SlidePatternId 
        {
            get { return _entity.SlidePatternId.Value; }
            set { _entity.SlidePatternId = new SlidePatternId(value); }
        }
       public int SlideNo 
        {
            get { return _entity.SlideNo.Value; }
            set { _entity.SlideNo = new SlideNo(value); }
        }
       public int PageId 
        {
            get { return _entity.PageId.Value; }
            set { _entity.PageId = new PageId(value); }
        }</v>
      </c>
      <c r="I6" s="19" t="str" cm="1">
        <f t="array" ref="I6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Row],[ViewModelEntity_Property_get]])</f>
        <v>using Slideshow.Domain.Entities;
namespace Slideshow.WPF.ViewModels
{
    public class XXXViewModelSlidePatternPageMst
    {
        private SlidePatternPageMstEntity _entity;
        public XXXViewModelSlidePatternPageMst(SlidePatternPageMstEntity entity)
        {
            _entity = entity;
        }
                public int SlidePatternId =&gt; _entity.SlidePatternId.Value;
        public int SlideNo =&gt; _entity.SlideNo.Value;
        public int PageId =&gt; _entity.PageId.Value;
        public SlidePatternPageMstEntity Entity { get { return _entity; } }
    }
}</v>
      </c>
      <c r="J6" s="19" t="str" cm="1">
        <f t="array" ref="J6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Row],[ViewModelEntity_Property_getset]])</f>
        <v>using Slideshow.Domain.Entities;
namespace Slideshow.WPF.ViewModels
{
    public class XXXViewModelSlidePatternPageMst
    {
        private SlidePatternPageMstEntity _entity;
        public XXXViewModelSlidePatternPageMst(SlidePatternPageMstEntity entity)
        {
            _entity = entity;
        }
               public int SlidePatternId 
        {
            get { return _entity.SlidePatternId.Value; }
            set { _entity.SlidePatternId = new SlidePatternId(value); }
        }
       public int SlideNo 
        {
            get { return _entity.SlideNo.Value; }
            set { _entity.SlideNo = new SlideNo(value); }
        }
       public int PageId 
        {
            get { return _entity.PageId.Value; }
            set { _entity.PageId = new PageId(value); }
        }
        public SlidePatternPageMstEntity Entity { get { return _entity; } }
    }
}</v>
      </c>
    </row>
    <row r="7" spans="1:10" ht="20.05" customHeight="1" x14ac:dyDescent="0.4">
      <c r="C7" s="21">
        <f>ROW(Entity[[#This Row],[ENo]])-3</f>
        <v>4</v>
      </c>
      <c r="D7" s="21" t="str">
        <f>_xlfn.XLOOKUP(ViewModelEntity[[#This Row],[ENo]],InputEntities[ENo],InputEntities[ViewModel],"",0,1)</f>
        <v>OtherSettingsViewModel</v>
      </c>
      <c r="E7" s="29" t="str">
        <f>_xlfn.XLOOKUP(ViewModelEntity[[#This Row],[ENo]],InputEntities[ENo],InputEntities[Entity],"",0,1)</f>
        <v>SlidePatternNameSelectionMstEntity</v>
      </c>
      <c r="F7" s="21" t="str">
        <f>ViewModelEntity[[#This Row],[ViewModel]]&amp;SUBSTITUTE(ViewModelEntity[[#This Row],[Entity]],"Entity","")</f>
        <v>OtherSettingsViewModelSlidePatternNameSelectionMst</v>
      </c>
      <c r="G7" s="19" t="str" cm="1">
        <f t="array" ref="G7">_xlfn.TEXTJOIN(CHAR(10),TRUE,_xlfn._xlws.FILTER(ValueObject[ViewModelEntity_Property_get],ValueObject[Entity]=ViewModelEntity[[#This Row],[Entity]]))</f>
        <v xml:space="preserve">        public int SlidePatternExampleId =&gt; _entity.SlidePatternExampleId.Value;
        public string SlidePatternNameExample =&gt; _entity.SlidePatternNameExample.Value;</v>
      </c>
      <c r="H7" s="19" t="str" cm="1">
        <f t="array" ref="H7">_xlfn.TEXTJOIN(CHAR(10),TRUE,_xlfn._xlws.FILTER(ValueObject[ViewModelEntity_Property_getset],ValueObject[Entity]=ViewModelEntity[[#This Row],[Entity]]))</f>
        <v xml:space="preserve">       public int SlidePatternExampleId 
        {
            get { return _entity.SlidePatternExampleId.Value; }
            set { _entity.SlidePatternExampleId = new SlidePatternExampleId(value); }
        }
       public string SlidePatternNameExample 
        {
            get { return _entity.SlidePatternNameExample.Value; }
            set { _entity.SlidePatternNameExample = new SlidePatternNameExample(value); }
        }</v>
      </c>
      <c r="I7" s="19" t="str" cm="1">
        <f t="array" ref="I7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Row],[ViewModelEntity_Property_get]])</f>
        <v>using Slideshow.Domain.Entities;
namespace Slideshow.WPF.ViewModels
{
    public class OtherSettingsViewModelSlidePatternNameSelectionMst
    {
        private SlidePatternNameSelectionMstEntity _entity;
        public OtherSettingsViewModelSlidePatternNameSelectionMst(SlidePatternNameSelectionMstEntity entity)
        {
            _entity = entity;
        }
                public int SlidePatternExampleId =&gt; _entity.SlidePatternExampleId.Value;
        public string SlidePatternNameExample =&gt; _entity.SlidePatternNameExample.Value;
        public SlidePatternNameSelectionMstEntity Entity { get { return _entity; } }
    }
}</v>
      </c>
      <c r="J7" s="19" t="str" cm="1">
        <f t="array" ref="J7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Row],[ViewModelEntity_Property_getset]])</f>
        <v>using Slideshow.Domain.Entities;
namespace Slideshow.WPF.ViewModels
{
    public class OtherSettingsViewModelSlidePatternNameSelectionMst
    {
        private SlidePatternNameSelectionMstEntity _entity;
        public OtherSettingsViewModelSlidePatternNameSelectionMst(SlidePatternNameSelectionMstEntity entity)
        {
            _entity = entity;
        }
               public int SlidePatternExampleId 
        {
            get { return _entity.SlidePatternExampleId.Value; }
            set { _entity.SlidePatternExampleId = new SlidePatternExampleId(value); }
        }
       public string SlidePatternNameExample 
        {
            get { return _entity.SlidePatternNameExample.Value; }
            set { _entity.SlidePatternNameExample = new SlidePatternNameExample(value); }
        }
        public SlidePatternNameSelectionMstEntity Entity { get { return _entity; } }
    }
}</v>
      </c>
    </row>
    <row r="8" spans="1:10" ht="20.05" customHeight="1" x14ac:dyDescent="0.4">
      <c r="C8" s="21">
        <f>ROW(Entity[[#This Row],[ENo]])-3</f>
        <v>5</v>
      </c>
      <c r="D8" s="21" t="str">
        <f>_xlfn.XLOOKUP(ViewModelEntity[[#This Row],[ENo]],InputEntities[ENo],InputEntities[ViewModel],"",0,1)</f>
        <v/>
      </c>
      <c r="E8" s="29" t="str">
        <f>_xlfn.XLOOKUP(ViewModelEntity[[#This Row],[ENo]],InputEntities[ENo],InputEntities[Entity],"",0,1)</f>
        <v/>
      </c>
      <c r="F8" s="21" t="str">
        <f>ViewModelEntity[[#This Row],[ViewModel]]&amp;SUBSTITUTE(ViewModelEntity[[#This Row],[Entity]],"Entity","")</f>
        <v/>
      </c>
      <c r="G8" s="19" t="str" cm="1">
        <f t="array" ref="G8">_xlfn.TEXTJOIN(CHAR(10),TRUE,_xlfn._xlws.FILTER(ValueObject[ViewModelEntity_Property_get],ValueObject[Entity]=ViewModelEntity[[#This Row],[Entity]]))</f>
        <v xml:space="preserve">        public   =&gt; _entity..Value;
        public   =&gt; _entity..Value;
        public   =&gt; _entity..Value;
        public   =&gt; _entity..Value;</v>
      </c>
      <c r="H8" s="19" t="str" cm="1">
        <f t="array" ref="H8">_xlfn.TEXTJOIN(CHAR(10),TRUE,_xlfn._xlws.FILTER(ValueObject[ViewModelEntity_Property_getset],ValueObject[Entity]=ViewModelEntity[[#This Row],[Entity]]))</f>
        <v xml:space="preserve">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</v>
      </c>
      <c r="I8" s="19" t="str" cm="1">
        <f t="array" ref="I8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Row],[ViewModelEntity_Property_get]])</f>
        <v>using Slideshow.Domain.Entities;
namespace Slideshow.WPF.ViewModels
{
    public class 
    {
        private  _entity;
        public ( entity)
        {
            _entity = entity;
        }
                public   =&gt; _entity..Value;
        public   =&gt; _entity..Value;
        public   =&gt; _entity..Value;
        public   =&gt; _entity..Value;
        public  Entity { get { return _entity; } }
    }
}</v>
      </c>
      <c r="J8" s="19" t="str" cm="1">
        <f t="array" ref="J8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Row],[ViewModelEntity_Property_getset]])</f>
        <v>using Slideshow.Domain.Entities;
namespace Slideshow.WPF.ViewModels
{
    public class 
    {
        private  _entity;
        public ( entity)
        {
            _entity = entity;
        }
        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 public  Entity { get { return _entity; } }
    }
}</v>
      </c>
    </row>
    <row r="9" spans="1:10" ht="20.05" customHeight="1" x14ac:dyDescent="0.4">
      <c r="C9" s="21">
        <f>ROW(Entity[[#This Row],[ENo]])-3</f>
        <v>6</v>
      </c>
      <c r="D9" s="21" t="str">
        <f>_xlfn.XLOOKUP(ViewModelEntity[[#This Row],[ENo]],InputEntities[ENo],InputEntities[ViewModel],"",0,1)</f>
        <v/>
      </c>
      <c r="E9" s="29" t="str">
        <f>_xlfn.XLOOKUP(ViewModelEntity[[#This Row],[ENo]],InputEntities[ENo],InputEntities[Entity],"",0,1)</f>
        <v/>
      </c>
      <c r="F9" s="21" t="str">
        <f>ViewModelEntity[[#This Row],[ViewModel]]&amp;SUBSTITUTE(ViewModelEntity[[#This Row],[Entity]],"Entity","")</f>
        <v/>
      </c>
      <c r="G9" s="19" t="str" cm="1">
        <f t="array" ref="G9">_xlfn.TEXTJOIN(CHAR(10),TRUE,_xlfn._xlws.FILTER(ValueObject[ViewModelEntity_Property_get],ValueObject[Entity]=ViewModelEntity[[#This Row],[Entity]]))</f>
        <v xml:space="preserve">        public   =&gt; _entity..Value;
        public   =&gt; _entity..Value;
        public   =&gt; _entity..Value;
        public   =&gt; _entity..Value;</v>
      </c>
      <c r="H9" s="19" t="str" cm="1">
        <f t="array" ref="H9">_xlfn.TEXTJOIN(CHAR(10),TRUE,_xlfn._xlws.FILTER(ValueObject[ViewModelEntity_Property_getset],ValueObject[Entity]=ViewModelEntity[[#This Row],[Entity]]))</f>
        <v xml:space="preserve">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</v>
      </c>
      <c r="I9" s="19" t="str" cm="1">
        <f t="array" ref="I9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Row],[ViewModelEntity_Property_get]])</f>
        <v>using Slideshow.Domain.Entities;
namespace Slideshow.WPF.ViewModels
{
    public class 
    {
        private  _entity;
        public ( entity)
        {
            _entity = entity;
        }
                public   =&gt; _entity..Value;
        public   =&gt; _entity..Value;
        public   =&gt; _entity..Value;
        public   =&gt; _entity..Value;
        public  Entity { get { return _entity; } }
    }
}</v>
      </c>
      <c r="J9" s="19" t="str" cm="1">
        <f t="array" ref="J9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Row],[ViewModelEntity_Property_getset]])</f>
        <v>using Slideshow.Domain.Entities;
namespace Slideshow.WPF.ViewModels
{
    public class 
    {
        private  _entity;
        public ( entity)
        {
            _entity = entity;
        }
        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 public  Entity { get { return _entity; } }
    }
}</v>
      </c>
    </row>
    <row r="10" spans="1:10" ht="20.05" customHeight="1" x14ac:dyDescent="0.4">
      <c r="C10" s="21">
        <f>ROW(Entity[[#This Row],[ENo]])-3</f>
        <v>7</v>
      </c>
      <c r="D10" s="21" t="str">
        <f>_xlfn.XLOOKUP(ViewModelEntity[[#This Row],[ENo]],InputEntities[ENo],InputEntities[ViewModel],"",0,1)</f>
        <v/>
      </c>
      <c r="E10" s="29" t="str">
        <f>_xlfn.XLOOKUP(ViewModelEntity[[#This Row],[ENo]],InputEntities[ENo],InputEntities[Entity],"",0,1)</f>
        <v/>
      </c>
      <c r="F10" s="21" t="str">
        <f>ViewModelEntity[[#This Row],[ViewModel]]&amp;SUBSTITUTE(ViewModelEntity[[#This Row],[Entity]],"Entity","")</f>
        <v/>
      </c>
      <c r="G10" s="19" t="str" cm="1">
        <f t="array" ref="G10">_xlfn.TEXTJOIN(CHAR(10),TRUE,_xlfn._xlws.FILTER(ValueObject[ViewModelEntity_Property_get],ValueObject[Entity]=ViewModelEntity[[#This Row],[Entity]]))</f>
        <v xml:space="preserve">        public   =&gt; _entity..Value;
        public   =&gt; _entity..Value;
        public   =&gt; _entity..Value;
        public   =&gt; _entity..Value;</v>
      </c>
      <c r="H10" s="19" t="str" cm="1">
        <f t="array" ref="H10">_xlfn.TEXTJOIN(CHAR(10),TRUE,_xlfn._xlws.FILTER(ValueObject[ViewModelEntity_Property_getset],ValueObject[Entity]=ViewModelEntity[[#This Row],[Entity]]))</f>
        <v xml:space="preserve">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</v>
      </c>
      <c r="I10" s="19" t="str" cm="1">
        <f t="array" ref="I10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Row],[ViewModelEntity_Property_get]])</f>
        <v>using Slideshow.Domain.Entities;
namespace Slideshow.WPF.ViewModels
{
    public class 
    {
        private  _entity;
        public ( entity)
        {
            _entity = entity;
        }
                public   =&gt; _entity..Value;
        public   =&gt; _entity..Value;
        public   =&gt; _entity..Value;
        public   =&gt; _entity..Value;
        public  Entity { get { return _entity; } }
    }
}</v>
      </c>
      <c r="J10" s="19" t="str" cm="1">
        <f t="array" ref="J10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Row],[ViewModelEntity_Property_getset]])</f>
        <v>using Slideshow.Domain.Entities;
namespace Slideshow.WPF.ViewModels
{
    public class 
    {
        private  _entity;
        public ( entity)
        {
            _entity = entity;
        }
        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 public  Entity { get { return _entity; } }
    }
}</v>
      </c>
    </row>
    <row r="11" spans="1:10" ht="20.05" customHeight="1" x14ac:dyDescent="0.4">
      <c r="C11" s="21">
        <f>ROW(Entity[[#This Row],[ENo]])-3</f>
        <v>8</v>
      </c>
      <c r="D11" s="21" t="str">
        <f>_xlfn.XLOOKUP(ViewModelEntity[[#This Row],[ENo]],InputEntities[ENo],InputEntities[ViewModel],"",0,1)</f>
        <v/>
      </c>
      <c r="E11" s="29" t="str">
        <f>_xlfn.XLOOKUP(ViewModelEntity[[#This Row],[ENo]],InputEntities[ENo],InputEntities[Entity],"",0,1)</f>
        <v/>
      </c>
      <c r="F11" s="21" t="str">
        <f>ViewModelEntity[[#This Row],[ViewModel]]&amp;SUBSTITUTE(ViewModelEntity[[#This Row],[Entity]],"Entity","")</f>
        <v/>
      </c>
      <c r="G11" s="19" t="str" cm="1">
        <f t="array" ref="G11">_xlfn.TEXTJOIN(CHAR(10),TRUE,_xlfn._xlws.FILTER(ValueObject[ViewModelEntity_Property_get],ValueObject[Entity]=ViewModelEntity[[#This Row],[Entity]]))</f>
        <v xml:space="preserve">        public   =&gt; _entity..Value;
        public   =&gt; _entity..Value;
        public   =&gt; _entity..Value;
        public   =&gt; _entity..Value;</v>
      </c>
      <c r="H11" s="19" t="str" cm="1">
        <f t="array" ref="H11">_xlfn.TEXTJOIN(CHAR(10),TRUE,_xlfn._xlws.FILTER(ValueObject[ViewModelEntity_Property_getset],ValueObject[Entity]=ViewModelEntity[[#This Row],[Entity]]))</f>
        <v xml:space="preserve">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</v>
      </c>
      <c r="I11" s="19" t="str" cm="1">
        <f t="array" ref="I11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Row],[ViewModelEntity_Property_get]])</f>
        <v>using Slideshow.Domain.Entities;
namespace Slideshow.WPF.ViewModels
{
    public class 
    {
        private  _entity;
        public ( entity)
        {
            _entity = entity;
        }
                public   =&gt; _entity..Value;
        public   =&gt; _entity..Value;
        public   =&gt; _entity..Value;
        public   =&gt; _entity..Value;
        public  Entity { get { return _entity; } }
    }
}</v>
      </c>
      <c r="J11" s="19" t="str" cm="1">
        <f t="array" ref="J11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Row],[ViewModelEntity_Property_getset]])</f>
        <v>using Slideshow.Domain.Entities;
namespace Slideshow.WPF.ViewModels
{
    public class 
    {
        private  _entity;
        public ( entity)
        {
            _entity = entity;
        }
        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 public  Entity { get { return _entity; } }
    }
}</v>
      </c>
    </row>
    <row r="12" spans="1:10" ht="20.05" customHeight="1" x14ac:dyDescent="0.4">
      <c r="C12" s="21">
        <f>ROW(Entity[[#This Row],[ENo]])-3</f>
        <v>9</v>
      </c>
      <c r="D12" s="21" t="str">
        <f>_xlfn.XLOOKUP(ViewModelEntity[[#This Row],[ENo]],InputEntities[ENo],InputEntities[ViewModel],"",0,1)</f>
        <v/>
      </c>
      <c r="E12" s="29" t="str">
        <f>_xlfn.XLOOKUP(ViewModelEntity[[#This Row],[ENo]],InputEntities[ENo],InputEntities[Entity],"",0,1)</f>
        <v/>
      </c>
      <c r="F12" s="21" t="str">
        <f>ViewModelEntity[[#This Row],[ViewModel]]&amp;SUBSTITUTE(ViewModelEntity[[#This Row],[Entity]],"Entity","")</f>
        <v/>
      </c>
      <c r="G12" s="19" t="str" cm="1">
        <f t="array" ref="G12">_xlfn.TEXTJOIN(CHAR(10),TRUE,_xlfn._xlws.FILTER(ValueObject[ViewModelEntity_Property_get],ValueObject[Entity]=ViewModelEntity[[#This Row],[Entity]]))</f>
        <v xml:space="preserve">        public   =&gt; _entity..Value;
        public   =&gt; _entity..Value;
        public   =&gt; _entity..Value;
        public   =&gt; _entity..Value;</v>
      </c>
      <c r="H12" s="19" t="str" cm="1">
        <f t="array" ref="H12">_xlfn.TEXTJOIN(CHAR(10),TRUE,_xlfn._xlws.FILTER(ValueObject[ViewModelEntity_Property_getset],ValueObject[Entity]=ViewModelEntity[[#This Row],[Entity]]))</f>
        <v xml:space="preserve">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</v>
      </c>
      <c r="I12" s="19" t="str" cm="1">
        <f t="array" ref="I12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Row],[ViewModelEntity_Property_get]])</f>
        <v>using Slideshow.Domain.Entities;
namespace Slideshow.WPF.ViewModels
{
    public class 
    {
        private  _entity;
        public ( entity)
        {
            _entity = entity;
        }
                public   =&gt; _entity..Value;
        public   =&gt; _entity..Value;
        public   =&gt; _entity..Value;
        public   =&gt; _entity..Value;
        public  Entity { get { return _entity; } }
    }
}</v>
      </c>
      <c r="J12" s="19" t="str" cm="1">
        <f t="array" ref="J12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Row],[ViewModelEntity_Property_getset]])</f>
        <v>using Slideshow.Domain.Entities;
namespace Slideshow.WPF.ViewModels
{
    public class 
    {
        private  _entity;
        public ( entity)
        {
            _entity = entity;
        }
        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 public  Entity { get { return _entity; } }
    }
}</v>
      </c>
    </row>
    <row r="13" spans="1:10" ht="20.05" customHeight="1" x14ac:dyDescent="0.4">
      <c r="C13" s="21">
        <f>ROW(Entity[[#This Row],[ENo]])-3</f>
        <v>10</v>
      </c>
      <c r="D13" s="21" t="str">
        <f>_xlfn.XLOOKUP(ViewModelEntity[[#This Row],[ENo]],InputEntities[ENo],InputEntities[ViewModel],"",0,1)</f>
        <v/>
      </c>
      <c r="E13" s="29" t="str">
        <f>_xlfn.XLOOKUP(ViewModelEntity[[#This Row],[ENo]],InputEntities[ENo],InputEntities[Entity],"",0,1)</f>
        <v/>
      </c>
      <c r="F13" s="21" t="str">
        <f>ViewModelEntity[[#This Row],[ViewModel]]&amp;SUBSTITUTE(ViewModelEntity[[#This Row],[Entity]],"Entity","")</f>
        <v/>
      </c>
      <c r="G13" s="19" t="str" cm="1">
        <f t="array" ref="G13">_xlfn.TEXTJOIN(CHAR(10),TRUE,_xlfn._xlws.FILTER(ValueObject[ViewModelEntity_Property_get],ValueObject[Entity]=ViewModelEntity[[#This Row],[Entity]]))</f>
        <v xml:space="preserve">        public   =&gt; _entity..Value;
        public   =&gt; _entity..Value;
        public   =&gt; _entity..Value;
        public   =&gt; _entity..Value;</v>
      </c>
      <c r="H13" s="19" t="str" cm="1">
        <f t="array" ref="H13">_xlfn.TEXTJOIN(CHAR(10),TRUE,_xlfn._xlws.FILTER(ValueObject[ViewModelEntity_Property_getset],ValueObject[Entity]=ViewModelEntity[[#This Row],[Entity]]))</f>
        <v xml:space="preserve">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</v>
      </c>
      <c r="I13" s="19" t="str" cm="1">
        <f t="array" ref="I13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Row],[ViewModelEntity_Property_get]])</f>
        <v>using Slideshow.Domain.Entities;
namespace Slideshow.WPF.ViewModels
{
    public class 
    {
        private  _entity;
        public ( entity)
        {
            _entity = entity;
        }
                public   =&gt; _entity..Value;
        public   =&gt; _entity..Value;
        public   =&gt; _entity..Value;
        public   =&gt; _entity..Value;
        public  Entity { get { return _entity; } }
    }
}</v>
      </c>
      <c r="J13" s="19" t="str" cm="1">
        <f t="array" ref="J13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Row],[ViewModelEntity_Property_getset]])</f>
        <v>using Slideshow.Domain.Entities;
namespace Slideshow.WPF.ViewModels
{
    public class 
    {
        private  _entity;
        public ( entity)
        {
            _entity = entity;
        }
        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 public  Entity { get { return _entity; } }
    }
}</v>
      </c>
    </row>
    <row r="14" spans="1:10" ht="20.05" customHeight="1" x14ac:dyDescent="0.4">
      <c r="C14" s="21">
        <f>ROW(Entity[[#This Row],[ENo]])-3</f>
        <v>11</v>
      </c>
      <c r="D14" s="21" t="str">
        <f>_xlfn.XLOOKUP(ViewModelEntity[[#This Row],[ENo]],InputEntities[ENo],InputEntities[ViewModel],"",0,1)</f>
        <v/>
      </c>
      <c r="E14" s="29" t="str">
        <f>_xlfn.XLOOKUP(ViewModelEntity[[#This Row],[ENo]],InputEntities[ENo],InputEntities[Entity],"",0,1)</f>
        <v/>
      </c>
      <c r="F14" s="21" t="str">
        <f>ViewModelEntity[[#This Row],[ViewModel]]&amp;SUBSTITUTE(ViewModelEntity[[#This Row],[Entity]],"Entity","")</f>
        <v/>
      </c>
      <c r="G14" s="19" t="str" cm="1">
        <f t="array" ref="G14">_xlfn.TEXTJOIN(CHAR(10),TRUE,_xlfn._xlws.FILTER(ValueObject[ViewModelEntity_Property_get],ValueObject[Entity]=ViewModelEntity[[#This Row],[Entity]]))</f>
        <v xml:space="preserve">        public   =&gt; _entity..Value;
        public   =&gt; _entity..Value;
        public   =&gt; _entity..Value;
        public   =&gt; _entity..Value;</v>
      </c>
      <c r="H14" s="19" t="str" cm="1">
        <f t="array" ref="H14">_xlfn.TEXTJOIN(CHAR(10),TRUE,_xlfn._xlws.FILTER(ValueObject[ViewModelEntity_Property_getset],ValueObject[Entity]=ViewModelEntity[[#This Row],[Entity]]))</f>
        <v xml:space="preserve">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</v>
      </c>
      <c r="I14" s="19" t="str" cm="1">
        <f t="array" ref="I14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Row],[ViewModelEntity_Property_get]])</f>
        <v>using Slideshow.Domain.Entities;
namespace Slideshow.WPF.ViewModels
{
    public class 
    {
        private  _entity;
        public ( entity)
        {
            _entity = entity;
        }
                public   =&gt; _entity..Value;
        public   =&gt; _entity..Value;
        public   =&gt; _entity..Value;
        public   =&gt; _entity..Value;
        public  Entity { get { return _entity; } }
    }
}</v>
      </c>
      <c r="J14" s="19" t="str" cm="1">
        <f t="array" ref="J14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Row],[ViewModelEntity_Property_getset]])</f>
        <v>using Slideshow.Domain.Entities;
namespace Slideshow.WPF.ViewModels
{
    public class 
    {
        private  _entity;
        public ( entity)
        {
            _entity = entity;
        }
        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 public  Entity { get { return _entity; } }
    }
}</v>
      </c>
    </row>
    <row r="15" spans="1:10" ht="20.05" customHeight="1" x14ac:dyDescent="0.4">
      <c r="C15" s="21">
        <f>ROW(Entity[[#This Row],[ENo]])-3</f>
        <v>12</v>
      </c>
      <c r="D15" s="21" t="str">
        <f>_xlfn.XLOOKUP(ViewModelEntity[[#This Row],[ENo]],InputEntities[ENo],InputEntities[ViewModel],"",0,1)</f>
        <v/>
      </c>
      <c r="E15" s="29" t="str">
        <f>_xlfn.XLOOKUP(ViewModelEntity[[#This Row],[ENo]],InputEntities[ENo],InputEntities[Entity],"",0,1)</f>
        <v/>
      </c>
      <c r="F15" s="21" t="str">
        <f>ViewModelEntity[[#This Row],[ViewModel]]&amp;SUBSTITUTE(ViewModelEntity[[#This Row],[Entity]],"Entity","")</f>
        <v/>
      </c>
      <c r="G15" s="19" t="str" cm="1">
        <f t="array" ref="G15">_xlfn.TEXTJOIN(CHAR(10),TRUE,_xlfn._xlws.FILTER(ValueObject[ViewModelEntity_Property_get],ValueObject[Entity]=ViewModelEntity[[#This Row],[Entity]]))</f>
        <v xml:space="preserve">        public   =&gt; _entity..Value;
        public   =&gt; _entity..Value;
        public   =&gt; _entity..Value;
        public   =&gt; _entity..Value;</v>
      </c>
      <c r="H15" s="19" t="str" cm="1">
        <f t="array" ref="H15">_xlfn.TEXTJOIN(CHAR(10),TRUE,_xlfn._xlws.FILTER(ValueObject[ViewModelEntity_Property_getset],ValueObject[Entity]=ViewModelEntity[[#This Row],[Entity]]))</f>
        <v xml:space="preserve">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</v>
      </c>
      <c r="I15" s="19" t="str" cm="1">
        <f t="array" ref="I15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Row],[ViewModelEntity_Property_get]])</f>
        <v>using Slideshow.Domain.Entities;
namespace Slideshow.WPF.ViewModels
{
    public class 
    {
        private  _entity;
        public ( entity)
        {
            _entity = entity;
        }
                public   =&gt; _entity..Value;
        public   =&gt; _entity..Value;
        public   =&gt; _entity..Value;
        public   =&gt; _entity..Value;
        public  Entity { get { return _entity; } }
    }
}</v>
      </c>
      <c r="J15" s="19" t="str" cm="1">
        <f t="array" ref="J15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Row],[ViewModelEntity_Property_getset]])</f>
        <v>using Slideshow.Domain.Entities;
namespace Slideshow.WPF.ViewModels
{
    public class 
    {
        private  _entity;
        public ( entity)
        {
            _entity = entity;
        }
        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 public  Entity { get { return _entity; } }
    }
}</v>
      </c>
    </row>
    <row r="16" spans="1:10" ht="20.05" customHeight="1" x14ac:dyDescent="0.4">
      <c r="C16" s="21">
        <f>ROW(Entity[[#This Row],[ENo]])-3</f>
        <v>13</v>
      </c>
      <c r="D16" s="21" t="str">
        <f>_xlfn.XLOOKUP(ViewModelEntity[[#This Row],[ENo]],InputEntities[ENo],InputEntities[ViewModel],"",0,1)</f>
        <v/>
      </c>
      <c r="E16" s="29" t="str">
        <f>_xlfn.XLOOKUP(ViewModelEntity[[#This Row],[ENo]],InputEntities[ENo],InputEntities[Entity],"",0,1)</f>
        <v/>
      </c>
      <c r="F16" s="21" t="str">
        <f>ViewModelEntity[[#This Row],[ViewModel]]&amp;SUBSTITUTE(ViewModelEntity[[#This Row],[Entity]],"Entity","")</f>
        <v/>
      </c>
      <c r="G16" s="19" t="str" cm="1">
        <f t="array" ref="G16">_xlfn.TEXTJOIN(CHAR(10),TRUE,_xlfn._xlws.FILTER(ValueObject[ViewModelEntity_Property_get],ValueObject[Entity]=ViewModelEntity[[#This Row],[Entity]]))</f>
        <v xml:space="preserve">        public   =&gt; _entity..Value;
        public   =&gt; _entity..Value;
        public   =&gt; _entity..Value;
        public   =&gt; _entity..Value;</v>
      </c>
      <c r="H16" s="19" t="str" cm="1">
        <f t="array" ref="H16">_xlfn.TEXTJOIN(CHAR(10),TRUE,_xlfn._xlws.FILTER(ValueObject[ViewModelEntity_Property_getset],ValueObject[Entity]=ViewModelEntity[[#This Row],[Entity]]))</f>
        <v xml:space="preserve">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</v>
      </c>
      <c r="I16" s="19" t="str" cm="1">
        <f t="array" ref="I16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Row],[ViewModelEntity_Property_get]])</f>
        <v>using Slideshow.Domain.Entities;
namespace Slideshow.WPF.ViewModels
{
    public class 
    {
        private  _entity;
        public ( entity)
        {
            _entity = entity;
        }
                public   =&gt; _entity..Value;
        public   =&gt; _entity..Value;
        public   =&gt; _entity..Value;
        public   =&gt; _entity..Value;
        public  Entity { get { return _entity; } }
    }
}</v>
      </c>
      <c r="J16" s="19" t="str" cm="1">
        <f t="array" ref="J16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Row],[ViewModelEntity_Property_getset]])</f>
        <v>using Slideshow.Domain.Entities;
namespace Slideshow.WPF.ViewModels
{
    public class 
    {
        private  _entity;
        public ( entity)
        {
            _entity = entity;
        }
        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 public  Entity { get { return _entity; } }
    }
}</v>
      </c>
    </row>
    <row r="17" spans="3:10" ht="20.05" customHeight="1" x14ac:dyDescent="0.4">
      <c r="C17" s="21">
        <f>ROW(Entity[[#This Row],[ENo]])-3</f>
        <v>14</v>
      </c>
      <c r="D17" s="21" t="str">
        <f>_xlfn.XLOOKUP(ViewModelEntity[[#This Row],[ENo]],InputEntities[ENo],InputEntities[ViewModel],"",0,1)</f>
        <v/>
      </c>
      <c r="E17" s="29" t="str">
        <f>_xlfn.XLOOKUP(ViewModelEntity[[#This Row],[ENo]],InputEntities[ENo],InputEntities[Entity],"",0,1)</f>
        <v/>
      </c>
      <c r="F17" s="21" t="str">
        <f>ViewModelEntity[[#This Row],[ViewModel]]&amp;SUBSTITUTE(ViewModelEntity[[#This Row],[Entity]],"Entity","")</f>
        <v/>
      </c>
      <c r="G17" s="19" t="str" cm="1">
        <f t="array" ref="G17">_xlfn.TEXTJOIN(CHAR(10),TRUE,_xlfn._xlws.FILTER(ValueObject[ViewModelEntity_Property_get],ValueObject[Entity]=ViewModelEntity[[#This Row],[Entity]]))</f>
        <v xml:space="preserve">        public   =&gt; _entity..Value;
        public   =&gt; _entity..Value;
        public   =&gt; _entity..Value;
        public   =&gt; _entity..Value;</v>
      </c>
      <c r="H17" s="19" t="str" cm="1">
        <f t="array" ref="H17">_xlfn.TEXTJOIN(CHAR(10),TRUE,_xlfn._xlws.FILTER(ValueObject[ViewModelEntity_Property_getset],ValueObject[Entity]=ViewModelEntity[[#This Row],[Entity]]))</f>
        <v xml:space="preserve">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</v>
      </c>
      <c r="I17" s="19" t="str" cm="1">
        <f t="array" ref="I17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Row],[ViewModelEntity_Property_get]])</f>
        <v>using Slideshow.Domain.Entities;
namespace Slideshow.WPF.ViewModels
{
    public class 
    {
        private  _entity;
        public ( entity)
        {
            _entity = entity;
        }
                public   =&gt; _entity..Value;
        public   =&gt; _entity..Value;
        public   =&gt; _entity..Value;
        public   =&gt; _entity..Value;
        public  Entity { get { return _entity; } }
    }
}</v>
      </c>
      <c r="J17" s="19" t="str" cm="1">
        <f t="array" ref="J17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Row],[ViewModelEntity_Property_getset]])</f>
        <v>using Slideshow.Domain.Entities;
namespace Slideshow.WPF.ViewModels
{
    public class 
    {
        private  _entity;
        public ( entity)
        {
            _entity = entity;
        }
        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 public  Entity { get { return _entity; } }
    }
}</v>
      </c>
    </row>
    <row r="18" spans="3:10" ht="20.05" customHeight="1" x14ac:dyDescent="0.4">
      <c r="C18" s="21">
        <f>ROW(Entity[[#This Row],[ENo]])-3</f>
        <v>15</v>
      </c>
      <c r="D18" s="21" t="str">
        <f>_xlfn.XLOOKUP(ViewModelEntity[[#This Row],[ENo]],InputEntities[ENo],InputEntities[ViewModel],"",0,1)</f>
        <v/>
      </c>
      <c r="E18" s="29" t="str">
        <f>_xlfn.XLOOKUP(ViewModelEntity[[#This Row],[ENo]],InputEntities[ENo],InputEntities[Entity],"",0,1)</f>
        <v/>
      </c>
      <c r="F18" s="21" t="str">
        <f>ViewModelEntity[[#This Row],[ViewModel]]&amp;SUBSTITUTE(ViewModelEntity[[#This Row],[Entity]],"Entity","")</f>
        <v/>
      </c>
      <c r="G18" s="19" t="str" cm="1">
        <f t="array" ref="G18">_xlfn.TEXTJOIN(CHAR(10),TRUE,_xlfn._xlws.FILTER(ValueObject[ViewModelEntity_Property_get],ValueObject[Entity]=ViewModelEntity[[#This Row],[Entity]]))</f>
        <v xml:space="preserve">        public   =&gt; _entity..Value;
        public   =&gt; _entity..Value;
        public   =&gt; _entity..Value;
        public   =&gt; _entity..Value;</v>
      </c>
      <c r="H18" s="19" t="str" cm="1">
        <f t="array" ref="H18">_xlfn.TEXTJOIN(CHAR(10),TRUE,_xlfn._xlws.FILTER(ValueObject[ViewModelEntity_Property_getset],ValueObject[Entity]=ViewModelEntity[[#This Row],[Entity]]))</f>
        <v xml:space="preserve">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</v>
      </c>
      <c r="I18" s="19" t="str" cm="1">
        <f t="array" ref="I18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Row],[ViewModelEntity_Property_get]])</f>
        <v>using Slideshow.Domain.Entities;
namespace Slideshow.WPF.ViewModels
{
    public class 
    {
        private  _entity;
        public ( entity)
        {
            _entity = entity;
        }
                public   =&gt; _entity..Value;
        public   =&gt; _entity..Value;
        public   =&gt; _entity..Value;
        public   =&gt; _entity..Value;
        public  Entity { get { return _entity; } }
    }
}</v>
      </c>
      <c r="J18" s="19" t="str" cm="1">
        <f t="array" ref="J18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Row],[ViewModelEntity_Property_getset]])</f>
        <v>using Slideshow.Domain.Entities;
namespace Slideshow.WPF.ViewModels
{
    public class 
    {
        private  _entity;
        public ( entity)
        {
            _entity = entity;
        }
        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 public  Entity { get { return _entity; } }
    }
}</v>
      </c>
    </row>
    <row r="19" spans="3:10" ht="20.05" customHeight="1" x14ac:dyDescent="0.4">
      <c r="C19" s="21">
        <f>ROW(Entity[[#This Row],[ENo]])-3</f>
        <v>16</v>
      </c>
      <c r="D19" s="21" t="str">
        <f>_xlfn.XLOOKUP(ViewModelEntity[[#This Row],[ENo]],InputEntities[ENo],InputEntities[ViewModel],"",0,1)</f>
        <v/>
      </c>
      <c r="E19" s="29" t="str">
        <f>_xlfn.XLOOKUP(ViewModelEntity[[#This Row],[ENo]],InputEntities[ENo],InputEntities[Entity],"",0,1)</f>
        <v/>
      </c>
      <c r="F19" s="21" t="str">
        <f>ViewModelEntity[[#This Row],[ViewModel]]&amp;SUBSTITUTE(ViewModelEntity[[#This Row],[Entity]],"Entity","")</f>
        <v/>
      </c>
      <c r="G19" s="19" t="str" cm="1">
        <f t="array" ref="G19">_xlfn.TEXTJOIN(CHAR(10),TRUE,_xlfn._xlws.FILTER(ValueObject[ViewModelEntity_Property_get],ValueObject[Entity]=ViewModelEntity[[#This Row],[Entity]]))</f>
        <v xml:space="preserve">        public   =&gt; _entity..Value;
        public   =&gt; _entity..Value;
        public   =&gt; _entity..Value;
        public   =&gt; _entity..Value;</v>
      </c>
      <c r="H19" s="19" t="str" cm="1">
        <f t="array" ref="H19">_xlfn.TEXTJOIN(CHAR(10),TRUE,_xlfn._xlws.FILTER(ValueObject[ViewModelEntity_Property_getset],ValueObject[Entity]=ViewModelEntity[[#This Row],[Entity]]))</f>
        <v xml:space="preserve">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</v>
      </c>
      <c r="I19" s="19" t="str" cm="1">
        <f t="array" ref="I19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Row],[ViewModelEntity_Property_get]])</f>
        <v>using Slideshow.Domain.Entities;
namespace Slideshow.WPF.ViewModels
{
    public class 
    {
        private  _entity;
        public ( entity)
        {
            _entity = entity;
        }
                public   =&gt; _entity..Value;
        public   =&gt; _entity..Value;
        public   =&gt; _entity..Value;
        public   =&gt; _entity..Value;
        public  Entity { get { return _entity; } }
    }
}</v>
      </c>
      <c r="J19" s="19" t="str" cm="1">
        <f t="array" ref="J19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Row],[ViewModelEntity_Property_getset]])</f>
        <v>using Slideshow.Domain.Entities;
namespace Slideshow.WPF.ViewModels
{
    public class 
    {
        private  _entity;
        public ( entity)
        {
            _entity = entity;
        }
        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 public  Entity { get { return _entity; } }
    }
}</v>
      </c>
    </row>
    <row r="20" spans="3:10" ht="20.05" customHeight="1" x14ac:dyDescent="0.4">
      <c r="C20" s="21">
        <f>ROW(Entity[[#This Row],[ENo]])-3</f>
        <v>17</v>
      </c>
      <c r="D20" s="21" t="str">
        <f>_xlfn.XLOOKUP(ViewModelEntity[[#This Row],[ENo]],InputEntities[ENo],InputEntities[ViewModel],"",0,1)</f>
        <v/>
      </c>
      <c r="E20" s="29" t="str">
        <f>_xlfn.XLOOKUP(ViewModelEntity[[#This Row],[ENo]],InputEntities[ENo],InputEntities[Entity],"",0,1)</f>
        <v/>
      </c>
      <c r="F20" s="21" t="str">
        <f>ViewModelEntity[[#This Row],[ViewModel]]&amp;SUBSTITUTE(ViewModelEntity[[#This Row],[Entity]],"Entity","")</f>
        <v/>
      </c>
      <c r="G20" s="19" t="str" cm="1">
        <f t="array" ref="G20">_xlfn.TEXTJOIN(CHAR(10),TRUE,_xlfn._xlws.FILTER(ValueObject[ViewModelEntity_Property_get],ValueObject[Entity]=ViewModelEntity[[#This Row],[Entity]]))</f>
        <v xml:space="preserve">        public   =&gt; _entity..Value;
        public   =&gt; _entity..Value;
        public   =&gt; _entity..Value;
        public   =&gt; _entity..Value;</v>
      </c>
      <c r="H20" s="19" t="str" cm="1">
        <f t="array" ref="H20">_xlfn.TEXTJOIN(CHAR(10),TRUE,_xlfn._xlws.FILTER(ValueObject[ViewModelEntity_Property_getset],ValueObject[Entity]=ViewModelEntity[[#This Row],[Entity]]))</f>
        <v xml:space="preserve">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</v>
      </c>
      <c r="I20" s="19" t="str" cm="1">
        <f t="array" ref="I20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Row],[ViewModelEntity_Property_get]])</f>
        <v>using Slideshow.Domain.Entities;
namespace Slideshow.WPF.ViewModels
{
    public class 
    {
        private  _entity;
        public ( entity)
        {
            _entity = entity;
        }
                public   =&gt; _entity..Value;
        public   =&gt; _entity..Value;
        public   =&gt; _entity..Value;
        public   =&gt; _entity..Value;
        public  Entity { get { return _entity; } }
    }
}</v>
      </c>
      <c r="J20" s="19" t="str" cm="1">
        <f t="array" ref="J20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Row],[ViewModelEntity_Property_getset]])</f>
        <v>using Slideshow.Domain.Entities;
namespace Slideshow.WPF.ViewModels
{
    public class 
    {
        private  _entity;
        public ( entity)
        {
            _entity = entity;
        }
        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 public  Entity { get { return _entity; } }
    }
}</v>
      </c>
    </row>
    <row r="21" spans="3:10" ht="20.05" customHeight="1" x14ac:dyDescent="0.4">
      <c r="C21" s="21">
        <f>ROW(Entity[[#This Row],[ENo]])-3</f>
        <v>18</v>
      </c>
      <c r="D21" s="21" t="str">
        <f>_xlfn.XLOOKUP(ViewModelEntity[[#This Row],[ENo]],InputEntities[ENo],InputEntities[ViewModel],"",0,1)</f>
        <v/>
      </c>
      <c r="E21" s="29" t="str">
        <f>_xlfn.XLOOKUP(ViewModelEntity[[#This Row],[ENo]],InputEntities[ENo],InputEntities[Entity],"",0,1)</f>
        <v/>
      </c>
      <c r="F21" s="21" t="str">
        <f>ViewModelEntity[[#This Row],[ViewModel]]&amp;SUBSTITUTE(ViewModelEntity[[#This Row],[Entity]],"Entity","")</f>
        <v/>
      </c>
      <c r="G21" s="19" t="str" cm="1">
        <f t="array" ref="G21">_xlfn.TEXTJOIN(CHAR(10),TRUE,_xlfn._xlws.FILTER(ValueObject[ViewModelEntity_Property_get],ValueObject[Entity]=ViewModelEntity[[#This Row],[Entity]]))</f>
        <v xml:space="preserve">        public   =&gt; _entity..Value;
        public   =&gt; _entity..Value;
        public   =&gt; _entity..Value;
        public   =&gt; _entity..Value;</v>
      </c>
      <c r="H21" s="19" t="str" cm="1">
        <f t="array" ref="H21">_xlfn.TEXTJOIN(CHAR(10),TRUE,_xlfn._xlws.FILTER(ValueObject[ViewModelEntity_Property_getset],ValueObject[Entity]=ViewModelEntity[[#This Row],[Entity]]))</f>
        <v xml:space="preserve">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</v>
      </c>
      <c r="I21" s="19" t="str" cm="1">
        <f t="array" ref="I21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Row],[ViewModelEntity_Property_get]])</f>
        <v>using Slideshow.Domain.Entities;
namespace Slideshow.WPF.ViewModels
{
    public class 
    {
        private  _entity;
        public ( entity)
        {
            _entity = entity;
        }
                public   =&gt; _entity..Value;
        public   =&gt; _entity..Value;
        public   =&gt; _entity..Value;
        public   =&gt; _entity..Value;
        public  Entity { get { return _entity; } }
    }
}</v>
      </c>
      <c r="J21" s="19" t="str" cm="1">
        <f t="array" ref="J21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Row],[ViewModelEntity_Property_getset]])</f>
        <v>using Slideshow.Domain.Entities;
namespace Slideshow.WPF.ViewModels
{
    public class 
    {
        private  _entity;
        public ( entity)
        {
            _entity = entity;
        }
        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 public  Entity { get { return _entity; } }
    }
}</v>
      </c>
    </row>
    <row r="22" spans="3:10" ht="20.05" customHeight="1" x14ac:dyDescent="0.4">
      <c r="C22" s="21">
        <f>ROW(Entity[[#This Row],[ENo]])-3</f>
        <v>19</v>
      </c>
      <c r="D22" s="21" t="str">
        <f>_xlfn.XLOOKUP(ViewModelEntity[[#This Row],[ENo]],InputEntities[ENo],InputEntities[ViewModel],"",0,1)</f>
        <v/>
      </c>
      <c r="E22" s="29" t="str">
        <f>_xlfn.XLOOKUP(ViewModelEntity[[#This Row],[ENo]],InputEntities[ENo],InputEntities[Entity],"",0,1)</f>
        <v/>
      </c>
      <c r="F22" s="21" t="str">
        <f>ViewModelEntity[[#This Row],[ViewModel]]&amp;SUBSTITUTE(ViewModelEntity[[#This Row],[Entity]],"Entity","")</f>
        <v/>
      </c>
      <c r="G22" s="19" t="str" cm="1">
        <f t="array" ref="G22">_xlfn.TEXTJOIN(CHAR(10),TRUE,_xlfn._xlws.FILTER(ValueObject[ViewModelEntity_Property_get],ValueObject[Entity]=ViewModelEntity[[#This Row],[Entity]]))</f>
        <v xml:space="preserve">        public   =&gt; _entity..Value;
        public   =&gt; _entity..Value;
        public   =&gt; _entity..Value;
        public   =&gt; _entity..Value;</v>
      </c>
      <c r="H22" s="19" t="str" cm="1">
        <f t="array" ref="H22">_xlfn.TEXTJOIN(CHAR(10),TRUE,_xlfn._xlws.FILTER(ValueObject[ViewModelEntity_Property_getset],ValueObject[Entity]=ViewModelEntity[[#This Row],[Entity]]))</f>
        <v xml:space="preserve">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</v>
      </c>
      <c r="I22" s="19" t="str" cm="1">
        <f t="array" ref="I22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Row],[ViewModelEntity_Property_get]])</f>
        <v>using Slideshow.Domain.Entities;
namespace Slideshow.WPF.ViewModels
{
    public class 
    {
        private  _entity;
        public ( entity)
        {
            _entity = entity;
        }
                public   =&gt; _entity..Value;
        public   =&gt; _entity..Value;
        public   =&gt; _entity..Value;
        public   =&gt; _entity..Value;
        public  Entity { get { return _entity; } }
    }
}</v>
      </c>
      <c r="J22" s="19" t="str" cm="1">
        <f t="array" ref="J22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Row],[ViewModelEntity_Property_getset]])</f>
        <v>using Slideshow.Domain.Entities;
namespace Slideshow.WPF.ViewModels
{
    public class 
    {
        private  _entity;
        public ( entity)
        {
            _entity = entity;
        }
        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 public  Entity { get { return _entity; } }
    }
}</v>
      </c>
    </row>
    <row r="23" spans="3:10" ht="20.05" customHeight="1" x14ac:dyDescent="0.4">
      <c r="C23" s="21">
        <f>ROW(Entity[[#This Row],[ENo]])-3</f>
        <v>20</v>
      </c>
      <c r="D23" s="21" t="str">
        <f>_xlfn.XLOOKUP(ViewModelEntity[[#This Row],[ENo]],InputEntities[ENo],InputEntities[ViewModel],"",0,1)</f>
        <v/>
      </c>
      <c r="E23" s="30" t="str">
        <f>_xlfn.XLOOKUP(ViewModelEntity[[#This Row],[ENo]],InputEntities[ENo],InputEntities[Entity],"",0,1)</f>
        <v/>
      </c>
      <c r="F23" s="21" t="str">
        <f>ViewModelEntity[[#This Row],[ViewModel]]&amp;SUBSTITUTE(ViewModelEntity[[#This Row],[Entity]],"Entity","")</f>
        <v/>
      </c>
      <c r="G23" s="19" t="str" cm="1">
        <f t="array" ref="G23">_xlfn.TEXTJOIN(CHAR(10),TRUE,_xlfn._xlws.FILTER(ValueObject[ViewModelEntity_Property_get],ValueObject[Entity]=ViewModelEntity[[#This Row],[Entity]]))</f>
        <v xml:space="preserve">        public   =&gt; _entity..Value;
        public   =&gt; _entity..Value;
        public   =&gt; _entity..Value;
        public   =&gt; _entity..Value;</v>
      </c>
      <c r="H23" s="19" t="str" cm="1">
        <f t="array" ref="H23">_xlfn.TEXTJOIN(CHAR(10),TRUE,_xlfn._xlws.FILTER(ValueObject[ViewModelEntity_Property_getset],ValueObject[Entity]=ViewModelEntity[[#This Row],[Entity]]))</f>
        <v xml:space="preserve">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</v>
      </c>
      <c r="I23" s="35" t="str" cm="1">
        <f t="array" ref="I23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Row],[ViewModelEntity_Property_get]])</f>
        <v>using Slideshow.Domain.Entities;
namespace Slideshow.WPF.ViewModels
{
    public class 
    {
        private  _entity;
        public ( entity)
        {
            _entity = entity;
        }
                public   =&gt; _entity..Value;
        public   =&gt; _entity..Value;
        public   =&gt; _entity..Value;
        public   =&gt; _entity..Value;
        public  Entity { get { return _entity; } }
    }
}</v>
      </c>
      <c r="J23" s="35" t="str" cm="1">
        <f t="array" ref="J23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Row],[ViewModelEntity_Property_getset]])</f>
        <v>using Slideshow.Domain.Entities;
namespace Slideshow.WPF.ViewModels
{
    public class 
    {
        private  _entity;
        public ( entity)
        {
            _entity = entity;
        }
        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 public  Entity { get { return _entity; } }
    }
}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1_インプット</vt:lpstr>
      <vt:lpstr>2_テンプレート</vt:lpstr>
      <vt:lpstr>3_型変換</vt:lpstr>
      <vt:lpstr>├アウトプット</vt:lpstr>
      <vt:lpstr>ValueObject</vt:lpstr>
      <vt:lpstr>Entity</vt:lpstr>
      <vt:lpstr>IRepository</vt:lpstr>
      <vt:lpstr>Repository_SQLite</vt:lpstr>
      <vt:lpstr>Factories</vt:lpstr>
      <vt:lpstr>ViewModelEntity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yutaro nakai</dc:creator>
  <cp:lastModifiedBy>yutaro nakai</cp:lastModifiedBy>
  <dcterms:created xsi:type="dcterms:W3CDTF">2022-12-03T05:49:32Z</dcterms:created>
  <dcterms:modified xsi:type="dcterms:W3CDTF">2022-12-11T13:28:41Z</dcterms:modified>
</cp:coreProperties>
</file>