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Repos\template2-cs\Documents\"/>
    </mc:Choice>
  </mc:AlternateContent>
  <xr:revisionPtr revIDLastSave="0" documentId="13_ncr:1_{1C9E38CF-0075-4B22-87DE-838F7595C4BA}" xr6:coauthVersionLast="47" xr6:coauthVersionMax="47" xr10:uidLastSave="{00000000-0000-0000-0000-000000000000}"/>
  <bookViews>
    <workbookView xWindow="-103" yWindow="-103" windowWidth="23657" windowHeight="15240" tabRatio="830" activeTab="10" xr2:uid="{A2BFFDC0-D699-48BB-95A0-9C131B87890E}"/>
  </bookViews>
  <sheets>
    <sheet name="1_インプット" sheetId="1" r:id="rId1"/>
    <sheet name="2_テンプレート" sheetId="2" r:id="rId2"/>
    <sheet name="3_型変換" sheetId="9" r:id="rId3"/>
    <sheet name="ver" sheetId="13" r:id="rId4"/>
    <sheet name="├アウトプット" sheetId="3" r:id="rId5"/>
    <sheet name="ValueObject" sheetId="4" r:id="rId6"/>
    <sheet name="Entity" sheetId="6" r:id="rId7"/>
    <sheet name="SQLite_CREATE" sheetId="12" r:id="rId8"/>
    <sheet name="IRepository" sheetId="7" r:id="rId9"/>
    <sheet name="Repository_SQLite" sheetId="8" r:id="rId10"/>
    <sheet name="Repository_Oracle" sheetId="14" r:id="rId11"/>
    <sheet name="Factories" sheetId="10" r:id="rId12"/>
    <sheet name="ViewModelEntity" sheetId="1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14" l="1"/>
  <c r="G7" i="14"/>
  <c r="G8" i="14"/>
  <c r="G9" i="14"/>
  <c r="G10" i="14"/>
  <c r="G11" i="14"/>
  <c r="G12" i="14"/>
  <c r="G13" i="14"/>
  <c r="G14" i="14"/>
  <c r="G15" i="14"/>
  <c r="G16" i="14"/>
  <c r="G17" i="14"/>
  <c r="G18" i="14"/>
  <c r="G19" i="14"/>
  <c r="G20" i="14"/>
  <c r="G21" i="14"/>
  <c r="G22" i="14"/>
  <c r="G23" i="14"/>
  <c r="G24" i="14"/>
  <c r="G25" i="14"/>
  <c r="D6" i="14"/>
  <c r="D7" i="14"/>
  <c r="D8" i="14"/>
  <c r="D9" i="14"/>
  <c r="D10" i="14"/>
  <c r="D11" i="14"/>
  <c r="D12" i="14"/>
  <c r="D13" i="14"/>
  <c r="D14" i="14"/>
  <c r="D15" i="14"/>
  <c r="D16" i="14"/>
  <c r="D17" i="14"/>
  <c r="D18" i="14"/>
  <c r="D19" i="14"/>
  <c r="D20" i="14"/>
  <c r="D21" i="14"/>
  <c r="D22" i="14"/>
  <c r="D23" i="14"/>
  <c r="D24" i="14"/>
  <c r="D25" i="14"/>
  <c r="E6" i="14"/>
  <c r="E4" i="8"/>
  <c r="B6" i="14"/>
  <c r="B7" i="14"/>
  <c r="B8" i="14"/>
  <c r="B9" i="14"/>
  <c r="B10" i="14"/>
  <c r="B11" i="14"/>
  <c r="B12" i="14"/>
  <c r="B13" i="14"/>
  <c r="B14" i="14"/>
  <c r="B15" i="14"/>
  <c r="B16" i="14"/>
  <c r="B17" i="14"/>
  <c r="B18" i="14"/>
  <c r="B19" i="14"/>
  <c r="B20" i="14"/>
  <c r="B21" i="14"/>
  <c r="B22" i="14"/>
  <c r="B23" i="14"/>
  <c r="B24" i="14"/>
  <c r="B25" i="14"/>
  <c r="O4" i="8" a="1"/>
  <c r="O4" i="8" s="1"/>
  <c r="O5" i="8" a="1"/>
  <c r="O5" i="8" s="1"/>
  <c r="O6" i="8" a="1"/>
  <c r="O6" i="8" s="1"/>
  <c r="O7" i="8" a="1"/>
  <c r="O7" i="8" s="1"/>
  <c r="O8" i="8" a="1"/>
  <c r="O8" i="8" s="1"/>
  <c r="O9" i="8" a="1"/>
  <c r="O9" i="8" s="1"/>
  <c r="O10" i="8" a="1"/>
  <c r="O10" i="8" s="1"/>
  <c r="O11" i="8" a="1"/>
  <c r="O11" i="8" s="1"/>
  <c r="O12" i="8" a="1"/>
  <c r="O12" i="8" s="1"/>
  <c r="O13" i="8" a="1"/>
  <c r="O13" i="8" s="1"/>
  <c r="O14" i="8" a="1"/>
  <c r="O14" i="8" s="1"/>
  <c r="O15" i="8" a="1"/>
  <c r="O15" i="8" s="1"/>
  <c r="O16" i="8" a="1"/>
  <c r="O16" i="8" s="1"/>
  <c r="O17" i="8" a="1"/>
  <c r="O17" i="8" s="1"/>
  <c r="O18" i="8" a="1"/>
  <c r="O18" i="8" s="1"/>
  <c r="O19" i="8" a="1"/>
  <c r="O19" i="8" s="1"/>
  <c r="O20" i="8" a="1"/>
  <c r="O20" i="8" s="1"/>
  <c r="O21" i="8" a="1"/>
  <c r="O21" i="8" s="1"/>
  <c r="O22" i="8" a="1"/>
  <c r="O22" i="8" s="1"/>
  <c r="O23" i="8" a="1"/>
  <c r="O23" i="8" s="1"/>
  <c r="L4" i="8" a="1"/>
  <c r="L4" i="8" s="1"/>
  <c r="N4" i="8" a="1"/>
  <c r="N4" i="8" s="1"/>
  <c r="B35" i="4"/>
  <c r="B36" i="4"/>
  <c r="D36" i="4" s="1"/>
  <c r="E36" i="4"/>
  <c r="F36" i="4" s="1"/>
  <c r="G36" i="4"/>
  <c r="I36" i="4"/>
  <c r="B37" i="4"/>
  <c r="E37" i="4" s="1"/>
  <c r="D37" i="4"/>
  <c r="J37" i="4" s="1"/>
  <c r="L37" i="4"/>
  <c r="B38" i="4"/>
  <c r="D38" i="4" s="1"/>
  <c r="G38" i="4"/>
  <c r="I38" i="4"/>
  <c r="B39" i="4"/>
  <c r="B40" i="4"/>
  <c r="D40" i="4"/>
  <c r="J40" i="4" s="1"/>
  <c r="E40" i="4"/>
  <c r="G40" i="4"/>
  <c r="H40" i="4"/>
  <c r="I40" i="4"/>
  <c r="K40" i="4" s="1"/>
  <c r="L40" i="4"/>
  <c r="V40" i="4" s="1" a="1"/>
  <c r="V40" i="4" s="1"/>
  <c r="O40" i="4"/>
  <c r="Y40" i="4" a="1"/>
  <c r="Y40" i="4" s="1"/>
  <c r="B41" i="4"/>
  <c r="D41" i="4"/>
  <c r="J41" i="4" s="1"/>
  <c r="H41" i="4"/>
  <c r="L41" i="4"/>
  <c r="B42" i="4"/>
  <c r="D42" i="4" s="1"/>
  <c r="E42" i="4"/>
  <c r="G42" i="4"/>
  <c r="I42" i="4"/>
  <c r="O42" i="4" s="1"/>
  <c r="Y42" i="4" a="1"/>
  <c r="Y42" i="4" s="1"/>
  <c r="B43" i="4"/>
  <c r="L43" i="4" s="1"/>
  <c r="H43" i="4"/>
  <c r="B44" i="4"/>
  <c r="E44" i="4" s="1"/>
  <c r="D44" i="4"/>
  <c r="G44" i="4"/>
  <c r="I44" i="4"/>
  <c r="O44" i="4" s="1"/>
  <c r="L44" i="4"/>
  <c r="B45" i="4"/>
  <c r="B46" i="4"/>
  <c r="G46" i="4"/>
  <c r="B47" i="4"/>
  <c r="B48" i="4"/>
  <c r="G48" i="4" s="1"/>
  <c r="B49" i="4"/>
  <c r="D49" i="4" s="1"/>
  <c r="G49" i="4"/>
  <c r="I49" i="4"/>
  <c r="B50" i="4"/>
  <c r="D50" i="4"/>
  <c r="J50" i="4" s="1"/>
  <c r="H50" i="4"/>
  <c r="L50" i="4"/>
  <c r="B51" i="4"/>
  <c r="D51" i="4" s="1"/>
  <c r="H51" i="4"/>
  <c r="B52" i="4"/>
  <c r="H52" i="4" s="1"/>
  <c r="D52" i="4"/>
  <c r="J52" i="4" s="1"/>
  <c r="L52" i="4"/>
  <c r="N52" i="4" s="1"/>
  <c r="B53" i="4"/>
  <c r="D53" i="4" s="1"/>
  <c r="J53" i="4" s="1"/>
  <c r="E53" i="4"/>
  <c r="G53" i="4"/>
  <c r="H53" i="4"/>
  <c r="L53" i="4"/>
  <c r="M53" i="4" s="1"/>
  <c r="U53" i="4"/>
  <c r="B54" i="4"/>
  <c r="D54" i="4" s="1"/>
  <c r="B55" i="4"/>
  <c r="D55" i="4"/>
  <c r="N55" i="4" s="1"/>
  <c r="H55" i="4"/>
  <c r="L55" i="4"/>
  <c r="B56" i="4"/>
  <c r="D56" i="4" s="1"/>
  <c r="B57" i="4"/>
  <c r="B58" i="4"/>
  <c r="D58" i="4" s="1"/>
  <c r="B59" i="4"/>
  <c r="L59" i="4"/>
  <c r="B60" i="4"/>
  <c r="D60" i="4" s="1"/>
  <c r="E60" i="4"/>
  <c r="F60" i="4" s="1"/>
  <c r="B61" i="4"/>
  <c r="D61" i="4" s="1"/>
  <c r="E61" i="4"/>
  <c r="U61" i="4" s="1"/>
  <c r="G61" i="4"/>
  <c r="H61" i="4"/>
  <c r="L61" i="4"/>
  <c r="B62" i="4"/>
  <c r="L62" i="4"/>
  <c r="B63" i="4"/>
  <c r="D63" i="4" s="1"/>
  <c r="H63" i="4"/>
  <c r="B64" i="4"/>
  <c r="D64" i="4" s="1"/>
  <c r="J64" i="4" s="1"/>
  <c r="E64" i="4"/>
  <c r="U64" i="4" s="1"/>
  <c r="H64" i="4"/>
  <c r="B65" i="4"/>
  <c r="H65" i="4" s="1"/>
  <c r="B66" i="4"/>
  <c r="B67" i="4"/>
  <c r="H67" i="4" s="1"/>
  <c r="B68" i="4"/>
  <c r="G68" i="4" s="1"/>
  <c r="D68" i="4"/>
  <c r="H68" i="4"/>
  <c r="L68" i="4"/>
  <c r="B69" i="4"/>
  <c r="D69" i="4" s="1"/>
  <c r="E69" i="4"/>
  <c r="H69" i="4"/>
  <c r="L69" i="4"/>
  <c r="B70" i="4"/>
  <c r="L70" i="4" s="1"/>
  <c r="G70" i="4"/>
  <c r="B71" i="4"/>
  <c r="D71" i="4" s="1"/>
  <c r="J71" i="4" s="1"/>
  <c r="G71" i="4"/>
  <c r="B72" i="4"/>
  <c r="H72" i="4" s="1"/>
  <c r="D72" i="4"/>
  <c r="L72" i="4"/>
  <c r="B73" i="4"/>
  <c r="D73" i="4" s="1"/>
  <c r="B74" i="4"/>
  <c r="L74" i="4" s="1"/>
  <c r="H74" i="4"/>
  <c r="B75" i="4"/>
  <c r="D75" i="4" s="1"/>
  <c r="E75" i="4"/>
  <c r="I75" i="4"/>
  <c r="O75" i="4" s="1"/>
  <c r="B76" i="4"/>
  <c r="H76" i="4" s="1"/>
  <c r="D76" i="4"/>
  <c r="L76" i="4"/>
  <c r="B77" i="4"/>
  <c r="B78" i="4"/>
  <c r="H78" i="4" s="1"/>
  <c r="B79" i="4"/>
  <c r="B80" i="4"/>
  <c r="D80" i="4"/>
  <c r="J80" i="4" s="1"/>
  <c r="E80" i="4"/>
  <c r="G80" i="4"/>
  <c r="H80" i="4"/>
  <c r="I80" i="4"/>
  <c r="L80" i="4"/>
  <c r="M80" i="4" s="1"/>
  <c r="B81" i="4"/>
  <c r="B82" i="4"/>
  <c r="B83" i="4"/>
  <c r="E83" i="4" s="1"/>
  <c r="F83" i="4" s="1"/>
  <c r="D83" i="4"/>
  <c r="H83" i="4"/>
  <c r="I83" i="4"/>
  <c r="L83" i="4"/>
  <c r="B84" i="4"/>
  <c r="G84" i="4"/>
  <c r="B85" i="4"/>
  <c r="D85" i="4"/>
  <c r="G85" i="4"/>
  <c r="I85" i="4"/>
  <c r="O85" i="4" s="1"/>
  <c r="L85" i="4"/>
  <c r="B86" i="4"/>
  <c r="H86" i="4"/>
  <c r="B87" i="4"/>
  <c r="D87" i="4" s="1"/>
  <c r="E87" i="4"/>
  <c r="G87" i="4"/>
  <c r="H87" i="4"/>
  <c r="L87" i="4"/>
  <c r="B88" i="4"/>
  <c r="G88" i="4"/>
  <c r="B89" i="4"/>
  <c r="D89" i="4" s="1"/>
  <c r="J89" i="4" s="1"/>
  <c r="E89" i="4"/>
  <c r="F89" i="4" s="1"/>
  <c r="G89" i="4"/>
  <c r="H89" i="4"/>
  <c r="L89" i="4"/>
  <c r="V89" i="4" s="1" a="1"/>
  <c r="V89" i="4" s="1"/>
  <c r="B90" i="4"/>
  <c r="E90" i="4"/>
  <c r="I90" i="4"/>
  <c r="B91" i="4"/>
  <c r="B92" i="4"/>
  <c r="D92" i="4"/>
  <c r="E92" i="4"/>
  <c r="F92" i="4" s="1"/>
  <c r="G92" i="4"/>
  <c r="H92" i="4"/>
  <c r="I92" i="4"/>
  <c r="P92" i="4" s="1"/>
  <c r="Q92" i="4" s="1"/>
  <c r="L92" i="4"/>
  <c r="B93" i="4"/>
  <c r="B94" i="4"/>
  <c r="D94" i="4" s="1"/>
  <c r="G94" i="4"/>
  <c r="B95" i="4"/>
  <c r="D95" i="4"/>
  <c r="H95" i="4"/>
  <c r="B96" i="4"/>
  <c r="E96" i="4"/>
  <c r="G96" i="4"/>
  <c r="I96" i="4"/>
  <c r="O96" i="4"/>
  <c r="S96" i="4" s="1" a="1"/>
  <c r="S96" i="4" s="1"/>
  <c r="B97" i="4"/>
  <c r="D97" i="4" s="1"/>
  <c r="G97" i="4"/>
  <c r="H97" i="4"/>
  <c r="I97" i="4"/>
  <c r="O97" i="4" s="1"/>
  <c r="B98" i="4"/>
  <c r="H98" i="4" s="1"/>
  <c r="E98" i="4"/>
  <c r="B99" i="4"/>
  <c r="E99" i="4" s="1"/>
  <c r="F99" i="4" s="1"/>
  <c r="G99" i="4"/>
  <c r="B100" i="4"/>
  <c r="D100" i="4" s="1"/>
  <c r="B101" i="4"/>
  <c r="D101" i="4"/>
  <c r="J101" i="4" s="1"/>
  <c r="E101" i="4"/>
  <c r="F101" i="4" s="1"/>
  <c r="G101" i="4"/>
  <c r="H101" i="4"/>
  <c r="I101" i="4"/>
  <c r="P101" i="4" s="1"/>
  <c r="Q101" i="4" s="1"/>
  <c r="L101" i="4"/>
  <c r="B102" i="4"/>
  <c r="B103" i="4"/>
  <c r="B104" i="4"/>
  <c r="E104" i="4"/>
  <c r="F104" i="4" s="1"/>
  <c r="G104" i="4"/>
  <c r="H104" i="4"/>
  <c r="L104" i="4"/>
  <c r="B105" i="4"/>
  <c r="G105" i="4"/>
  <c r="B106" i="4"/>
  <c r="G106" i="4" s="1"/>
  <c r="H106" i="4"/>
  <c r="L106" i="4"/>
  <c r="B107" i="4"/>
  <c r="D107" i="4"/>
  <c r="E107" i="4"/>
  <c r="G107" i="4"/>
  <c r="H107" i="4"/>
  <c r="I107" i="4"/>
  <c r="P107" i="4" s="1"/>
  <c r="Q107" i="4" s="1"/>
  <c r="L107" i="4"/>
  <c r="B108" i="4"/>
  <c r="G108" i="4" s="1"/>
  <c r="E108" i="4"/>
  <c r="F108" i="4" s="1"/>
  <c r="B109" i="4"/>
  <c r="D109" i="4" s="1"/>
  <c r="Y109" i="4" s="1" a="1"/>
  <c r="Y109" i="4" s="1"/>
  <c r="G109" i="4"/>
  <c r="H109" i="4"/>
  <c r="I109" i="4"/>
  <c r="O109" i="4" s="1"/>
  <c r="B110" i="4"/>
  <c r="E110" i="4" s="1"/>
  <c r="D110" i="4"/>
  <c r="J110" i="4" s="1"/>
  <c r="H110" i="4"/>
  <c r="I110" i="4"/>
  <c r="P110" i="4" s="1"/>
  <c r="Q110" i="4" s="1"/>
  <c r="L110" i="4"/>
  <c r="B111" i="4"/>
  <c r="I111" i="4"/>
  <c r="P111" i="4" s="1"/>
  <c r="Q111" i="4" s="1"/>
  <c r="B112" i="4"/>
  <c r="D112" i="4" s="1"/>
  <c r="E112" i="4"/>
  <c r="G112" i="4"/>
  <c r="H112" i="4"/>
  <c r="L112" i="4"/>
  <c r="B113" i="4"/>
  <c r="E113" i="4" s="1"/>
  <c r="G113" i="4"/>
  <c r="I113" i="4"/>
  <c r="P113" i="4" s="1"/>
  <c r="Q113" i="4" s="1"/>
  <c r="B114" i="4"/>
  <c r="G114" i="4" s="1"/>
  <c r="D114" i="4"/>
  <c r="N114" i="4" s="1"/>
  <c r="H114" i="4"/>
  <c r="L114" i="4"/>
  <c r="B115" i="4"/>
  <c r="E115" i="4" s="1"/>
  <c r="D115" i="4"/>
  <c r="G115" i="4"/>
  <c r="I115" i="4"/>
  <c r="O115" i="4" s="1"/>
  <c r="B116" i="4"/>
  <c r="D116" i="4" s="1"/>
  <c r="H116" i="4"/>
  <c r="B117" i="4"/>
  <c r="B118" i="4"/>
  <c r="L118" i="4"/>
  <c r="B119" i="4"/>
  <c r="D119" i="4" s="1"/>
  <c r="E119" i="4"/>
  <c r="G119" i="4"/>
  <c r="H119" i="4"/>
  <c r="L119" i="4"/>
  <c r="B120" i="4"/>
  <c r="H120" i="4" s="1"/>
  <c r="E120" i="4"/>
  <c r="I120" i="4"/>
  <c r="P120" i="4" s="1"/>
  <c r="Q120" i="4" s="1"/>
  <c r="L120" i="4"/>
  <c r="B121" i="4"/>
  <c r="E121" i="4"/>
  <c r="G121" i="4"/>
  <c r="I121" i="4"/>
  <c r="B122" i="4"/>
  <c r="B123" i="4"/>
  <c r="B124" i="4"/>
  <c r="E124" i="4" s="1"/>
  <c r="D124" i="4"/>
  <c r="G124" i="4"/>
  <c r="H124" i="4"/>
  <c r="L124" i="4"/>
  <c r="V124" i="4" s="1" a="1"/>
  <c r="V124" i="4" s="1"/>
  <c r="B125" i="4"/>
  <c r="E125" i="4" s="1"/>
  <c r="D125" i="4"/>
  <c r="G125" i="4"/>
  <c r="I125" i="4"/>
  <c r="P125" i="4" s="1"/>
  <c r="Q125" i="4" s="1"/>
  <c r="B126" i="4"/>
  <c r="D126" i="4" s="1"/>
  <c r="H126" i="4"/>
  <c r="B127" i="4"/>
  <c r="G127" i="4"/>
  <c r="B128" i="4"/>
  <c r="G128" i="4"/>
  <c r="L128" i="4"/>
  <c r="B129" i="4"/>
  <c r="E129" i="4" s="1"/>
  <c r="D129" i="4"/>
  <c r="Y129" i="4" s="1" a="1"/>
  <c r="Y129" i="4" s="1"/>
  <c r="G129" i="4"/>
  <c r="I129" i="4"/>
  <c r="P129" i="4" s="1"/>
  <c r="Q129" i="4" s="1"/>
  <c r="B130" i="4"/>
  <c r="E130" i="4" s="1"/>
  <c r="D130" i="4"/>
  <c r="Y130" i="4" s="1" a="1"/>
  <c r="Y130" i="4" s="1"/>
  <c r="H130" i="4"/>
  <c r="I130" i="4"/>
  <c r="P130" i="4"/>
  <c r="Q130" i="4" s="1"/>
  <c r="B131" i="4"/>
  <c r="I131" i="4"/>
  <c r="O131" i="4" s="1"/>
  <c r="B132" i="4"/>
  <c r="G132" i="4" s="1"/>
  <c r="D132" i="4"/>
  <c r="J132" i="4" s="1"/>
  <c r="H132" i="4"/>
  <c r="L132" i="4"/>
  <c r="B133" i="4"/>
  <c r="D133" i="4" s="1"/>
  <c r="E133" i="4"/>
  <c r="G133" i="4"/>
  <c r="H133" i="4"/>
  <c r="L133" i="4"/>
  <c r="B34" i="4"/>
  <c r="B33" i="4"/>
  <c r="E32" i="4"/>
  <c r="U32" i="4" s="1"/>
  <c r="B32" i="4"/>
  <c r="L32" i="4" s="1"/>
  <c r="B31" i="4"/>
  <c r="L31" i="4" s="1"/>
  <c r="L30" i="4"/>
  <c r="B30" i="4"/>
  <c r="E30" i="4" s="1"/>
  <c r="D29" i="4"/>
  <c r="J29" i="4" s="1"/>
  <c r="B29" i="4"/>
  <c r="B28" i="4"/>
  <c r="L28" i="4" s="1"/>
  <c r="D27" i="4"/>
  <c r="B27" i="4"/>
  <c r="B26" i="4"/>
  <c r="H26" i="4" s="1"/>
  <c r="B25" i="4"/>
  <c r="H25" i="4" s="1"/>
  <c r="I24" i="4"/>
  <c r="E24" i="4"/>
  <c r="U24" i="4" s="1"/>
  <c r="D24" i="4"/>
  <c r="J24" i="4" s="1"/>
  <c r="B24" i="4"/>
  <c r="L24" i="4" s="1"/>
  <c r="Q31" i="1"/>
  <c r="S31" i="1" s="1"/>
  <c r="Q32" i="1"/>
  <c r="S32" i="1" s="1"/>
  <c r="Q33" i="1"/>
  <c r="Q34" i="1"/>
  <c r="Q35" i="1"/>
  <c r="S35" i="1" s="1"/>
  <c r="Q36" i="1"/>
  <c r="S36" i="1" s="1"/>
  <c r="Q37" i="1"/>
  <c r="Q38" i="1"/>
  <c r="Q39" i="1"/>
  <c r="S39" i="1" s="1"/>
  <c r="Q40" i="1"/>
  <c r="S40" i="1" s="1"/>
  <c r="Q41" i="1"/>
  <c r="Q42" i="1"/>
  <c r="Q43" i="1"/>
  <c r="S43" i="1" s="1"/>
  <c r="Q44" i="1"/>
  <c r="S44" i="1" s="1"/>
  <c r="Q45" i="1"/>
  <c r="Q46" i="1"/>
  <c r="Q47" i="1"/>
  <c r="S47" i="1" s="1"/>
  <c r="Q48" i="1"/>
  <c r="S48" i="1" s="1"/>
  <c r="Q49" i="1"/>
  <c r="Q50" i="1"/>
  <c r="Q51" i="1"/>
  <c r="S51" i="1" s="1"/>
  <c r="Q52" i="1"/>
  <c r="S52" i="1" s="1"/>
  <c r="Q53" i="1"/>
  <c r="Q54" i="1"/>
  <c r="Q55" i="1"/>
  <c r="S55" i="1" s="1"/>
  <c r="Q56" i="1"/>
  <c r="S56" i="1" s="1"/>
  <c r="Q57" i="1"/>
  <c r="Q58" i="1"/>
  <c r="Q59" i="1"/>
  <c r="S59" i="1" s="1"/>
  <c r="Q60" i="1"/>
  <c r="S60" i="1" s="1"/>
  <c r="Q61" i="1"/>
  <c r="Q62" i="1"/>
  <c r="Q63" i="1"/>
  <c r="S63" i="1" s="1"/>
  <c r="Q64" i="1"/>
  <c r="S64" i="1" s="1"/>
  <c r="Q65" i="1"/>
  <c r="Q66" i="1"/>
  <c r="Q67" i="1"/>
  <c r="S67" i="1" s="1"/>
  <c r="Q68" i="1"/>
  <c r="S68" i="1" s="1"/>
  <c r="Q69" i="1"/>
  <c r="Q70" i="1"/>
  <c r="Q71" i="1"/>
  <c r="S71" i="1" s="1"/>
  <c r="Q72" i="1"/>
  <c r="S72" i="1" s="1"/>
  <c r="Q73" i="1"/>
  <c r="Q74" i="1"/>
  <c r="Q75" i="1"/>
  <c r="S75" i="1" s="1"/>
  <c r="Q76" i="1"/>
  <c r="S76" i="1" s="1"/>
  <c r="Q77" i="1"/>
  <c r="Q78" i="1"/>
  <c r="Q79" i="1"/>
  <c r="S79" i="1" s="1"/>
  <c r="Q80" i="1"/>
  <c r="S80" i="1" s="1"/>
  <c r="Q81" i="1"/>
  <c r="Q82" i="1"/>
  <c r="Q83" i="1"/>
  <c r="S83" i="1" s="1"/>
  <c r="Q84" i="1"/>
  <c r="S84" i="1" s="1"/>
  <c r="Q85" i="1"/>
  <c r="Q86" i="1"/>
  <c r="Q87" i="1"/>
  <c r="S87" i="1" s="1"/>
  <c r="Q88" i="1"/>
  <c r="S88" i="1" s="1"/>
  <c r="Q89" i="1"/>
  <c r="Q90" i="1"/>
  <c r="Q91" i="1"/>
  <c r="S91" i="1" s="1"/>
  <c r="Q92" i="1"/>
  <c r="S92" i="1" s="1"/>
  <c r="Q93" i="1"/>
  <c r="Q94" i="1"/>
  <c r="Q95" i="1"/>
  <c r="S95" i="1" s="1"/>
  <c r="Q96" i="1"/>
  <c r="S96" i="1" s="1"/>
  <c r="Q97" i="1"/>
  <c r="Q98" i="1"/>
  <c r="Q99" i="1"/>
  <c r="S99" i="1" s="1"/>
  <c r="Q100" i="1"/>
  <c r="S100" i="1" s="1"/>
  <c r="Q101" i="1"/>
  <c r="Q102" i="1"/>
  <c r="Q103" i="1"/>
  <c r="S103" i="1" s="1"/>
  <c r="Q104" i="1"/>
  <c r="S104" i="1" s="1"/>
  <c r="Q105" i="1"/>
  <c r="Q106" i="1"/>
  <c r="Q107" i="1"/>
  <c r="S107" i="1" s="1"/>
  <c r="Q108" i="1"/>
  <c r="S108" i="1" s="1"/>
  <c r="Q109" i="1"/>
  <c r="Q110" i="1"/>
  <c r="Q111" i="1"/>
  <c r="S111" i="1" s="1"/>
  <c r="Q112" i="1"/>
  <c r="S112" i="1" s="1"/>
  <c r="Q113" i="1"/>
  <c r="Q114" i="1"/>
  <c r="Q115" i="1"/>
  <c r="S115" i="1" s="1"/>
  <c r="Q116" i="1"/>
  <c r="S116" i="1" s="1"/>
  <c r="Q117" i="1"/>
  <c r="Q118" i="1"/>
  <c r="Q119" i="1"/>
  <c r="S119" i="1" s="1"/>
  <c r="Q120" i="1"/>
  <c r="S120" i="1" s="1"/>
  <c r="Q121" i="1"/>
  <c r="Q122" i="1"/>
  <c r="Q123" i="1"/>
  <c r="S123" i="1" s="1"/>
  <c r="Q124" i="1"/>
  <c r="S124" i="1" s="1"/>
  <c r="Q125" i="1"/>
  <c r="Q126" i="1"/>
  <c r="Q127" i="1"/>
  <c r="S127" i="1" s="1"/>
  <c r="Q128" i="1"/>
  <c r="S128" i="1" s="1"/>
  <c r="Q129" i="1"/>
  <c r="Q130" i="1"/>
  <c r="Q131" i="1"/>
  <c r="S131" i="1" s="1"/>
  <c r="Q132" i="1"/>
  <c r="S132" i="1" s="1"/>
  <c r="Q133" i="1"/>
  <c r="Q134" i="1"/>
  <c r="Q135" i="1"/>
  <c r="S135" i="1" s="1"/>
  <c r="Q136" i="1"/>
  <c r="S136" i="1" s="1"/>
  <c r="Q137" i="1"/>
  <c r="Q138" i="1"/>
  <c r="Q139" i="1"/>
  <c r="S139" i="1" s="1"/>
  <c r="Q140" i="1"/>
  <c r="S140" i="1" s="1"/>
  <c r="S33" i="1"/>
  <c r="S34" i="1"/>
  <c r="S37" i="1"/>
  <c r="S38" i="1"/>
  <c r="S41" i="1"/>
  <c r="S42" i="1"/>
  <c r="S45" i="1"/>
  <c r="S46" i="1"/>
  <c r="S49" i="1"/>
  <c r="S50" i="1"/>
  <c r="S53" i="1"/>
  <c r="S54" i="1"/>
  <c r="S57" i="1"/>
  <c r="S58" i="1"/>
  <c r="S61" i="1"/>
  <c r="S62" i="1"/>
  <c r="S65" i="1"/>
  <c r="S66" i="1"/>
  <c r="S69" i="1"/>
  <c r="S70" i="1"/>
  <c r="S73" i="1"/>
  <c r="S74" i="1"/>
  <c r="S77" i="1"/>
  <c r="S78" i="1"/>
  <c r="S81" i="1"/>
  <c r="S82" i="1"/>
  <c r="S85" i="1"/>
  <c r="S86" i="1"/>
  <c r="S89" i="1"/>
  <c r="S90" i="1"/>
  <c r="S93" i="1"/>
  <c r="S94" i="1"/>
  <c r="S97" i="1"/>
  <c r="S98" i="1"/>
  <c r="S101" i="1"/>
  <c r="S102" i="1"/>
  <c r="S105" i="1"/>
  <c r="S106" i="1"/>
  <c r="S109" i="1"/>
  <c r="S110" i="1"/>
  <c r="S113" i="1"/>
  <c r="S114" i="1"/>
  <c r="S117" i="1"/>
  <c r="S118" i="1"/>
  <c r="S121" i="1"/>
  <c r="S122" i="1"/>
  <c r="S125" i="1"/>
  <c r="S126" i="1"/>
  <c r="S129" i="1"/>
  <c r="S130" i="1"/>
  <c r="S133" i="1"/>
  <c r="S134" i="1"/>
  <c r="S137" i="1"/>
  <c r="S138"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F139" i="1"/>
  <c r="F140" i="1"/>
  <c r="B139" i="1"/>
  <c r="B14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6" i="1"/>
  <c r="F16" i="1"/>
  <c r="B17" i="1"/>
  <c r="F17" i="1"/>
  <c r="B18" i="1"/>
  <c r="F18" i="1"/>
  <c r="B19" i="1"/>
  <c r="F19" i="1"/>
  <c r="B20" i="1"/>
  <c r="F20" i="1"/>
  <c r="B21" i="1"/>
  <c r="F21" i="1"/>
  <c r="B22" i="1"/>
  <c r="F22" i="1"/>
  <c r="B23" i="1"/>
  <c r="F23" i="1"/>
  <c r="B24" i="1"/>
  <c r="F24" i="1"/>
  <c r="B25" i="1"/>
  <c r="F25" i="1"/>
  <c r="B26" i="1"/>
  <c r="F26" i="1"/>
  <c r="B27" i="1"/>
  <c r="F27" i="1"/>
  <c r="B28" i="1"/>
  <c r="F28" i="1"/>
  <c r="B29" i="1"/>
  <c r="F29" i="1"/>
  <c r="B30" i="1"/>
  <c r="F30" i="1"/>
  <c r="B23" i="12"/>
  <c r="B22" i="12"/>
  <c r="B21" i="12"/>
  <c r="B20" i="12"/>
  <c r="B19" i="12"/>
  <c r="B18" i="12"/>
  <c r="B17" i="12"/>
  <c r="B16" i="12"/>
  <c r="B15" i="12"/>
  <c r="B14" i="12"/>
  <c r="B13" i="12"/>
  <c r="B12" i="12"/>
  <c r="B11" i="12"/>
  <c r="B10" i="12"/>
  <c r="B9" i="12"/>
  <c r="B8" i="12"/>
  <c r="B7" i="12"/>
  <c r="B6" i="12"/>
  <c r="B5" i="12"/>
  <c r="B4" i="12"/>
  <c r="U30" i="1"/>
  <c r="T30" i="1"/>
  <c r="Q30" i="1"/>
  <c r="S30" i="1" s="1"/>
  <c r="I30" i="1"/>
  <c r="U29" i="1"/>
  <c r="T29" i="1"/>
  <c r="Q29" i="1"/>
  <c r="S29" i="1" s="1"/>
  <c r="I29" i="1"/>
  <c r="U28" i="1"/>
  <c r="T28" i="1"/>
  <c r="Q28" i="1"/>
  <c r="S28" i="1" s="1"/>
  <c r="I28" i="1"/>
  <c r="U27" i="1"/>
  <c r="T27" i="1"/>
  <c r="Q27" i="1"/>
  <c r="S27" i="1" s="1"/>
  <c r="I27" i="1"/>
  <c r="F15" i="1"/>
  <c r="B15" i="1"/>
  <c r="I25" i="1"/>
  <c r="Q25" i="1"/>
  <c r="S25" i="1" s="1"/>
  <c r="T25" i="1"/>
  <c r="U25" i="1"/>
  <c r="C25" i="14" l="1"/>
  <c r="E25" i="14" s="1"/>
  <c r="C21" i="14"/>
  <c r="E21" i="14" s="1"/>
  <c r="C17" i="14"/>
  <c r="E17" i="14" s="1"/>
  <c r="C13" i="14"/>
  <c r="E13" i="14" s="1"/>
  <c r="C9" i="14"/>
  <c r="E9" i="14" s="1"/>
  <c r="C24" i="14"/>
  <c r="E24" i="14" s="1"/>
  <c r="C20" i="14"/>
  <c r="E20" i="14" s="1"/>
  <c r="C16" i="14"/>
  <c r="E16" i="14" s="1"/>
  <c r="C12" i="14"/>
  <c r="E12" i="14" s="1"/>
  <c r="C8" i="14"/>
  <c r="E8" i="14" s="1"/>
  <c r="C23" i="14"/>
  <c r="E23" i="14" s="1"/>
  <c r="C19" i="14"/>
  <c r="E19" i="14" s="1"/>
  <c r="C15" i="14"/>
  <c r="E15" i="14" s="1"/>
  <c r="C11" i="14"/>
  <c r="E11" i="14" s="1"/>
  <c r="C7" i="14"/>
  <c r="E7" i="14" s="1"/>
  <c r="C22" i="14"/>
  <c r="E22" i="14" s="1"/>
  <c r="C18" i="14"/>
  <c r="E18" i="14" s="1"/>
  <c r="C14" i="14"/>
  <c r="E14" i="14" s="1"/>
  <c r="C10" i="14"/>
  <c r="E10" i="14" s="1"/>
  <c r="C6" i="14"/>
  <c r="M110" i="4"/>
  <c r="V110" i="4" a="1"/>
  <c r="V110" i="4" s="1"/>
  <c r="V133" i="4" a="1"/>
  <c r="V133" i="4" s="1"/>
  <c r="V87" i="4" a="1"/>
  <c r="V87" i="4" s="1"/>
  <c r="N69" i="4"/>
  <c r="U60" i="4"/>
  <c r="V44" i="4" a="1"/>
  <c r="V44" i="4" s="1"/>
  <c r="V120" i="4" a="1"/>
  <c r="V120" i="4" s="1"/>
  <c r="P97" i="4"/>
  <c r="Q97" i="4" s="1"/>
  <c r="R115" i="4" a="1"/>
  <c r="R115" i="4" s="1"/>
  <c r="S115" i="4" a="1"/>
  <c r="S115" i="4" s="1"/>
  <c r="E82" i="4"/>
  <c r="F82" i="4" s="1"/>
  <c r="L82" i="4"/>
  <c r="H82" i="4"/>
  <c r="I47" i="4"/>
  <c r="P47" i="4" s="1"/>
  <c r="Q47" i="4" s="1"/>
  <c r="E47" i="4"/>
  <c r="H122" i="4"/>
  <c r="I102" i="4"/>
  <c r="X85" i="4" a="1"/>
  <c r="X85" i="4" s="1"/>
  <c r="D79" i="4"/>
  <c r="J79" i="4" s="1"/>
  <c r="K79" i="4" s="1"/>
  <c r="G79" i="4"/>
  <c r="D57" i="4"/>
  <c r="E57" i="4"/>
  <c r="U57" i="4" s="1"/>
  <c r="G57" i="4"/>
  <c r="D45" i="4"/>
  <c r="E45" i="4"/>
  <c r="H45" i="4"/>
  <c r="H29" i="4"/>
  <c r="I32" i="4"/>
  <c r="I133" i="4"/>
  <c r="G131" i="4"/>
  <c r="L130" i="4"/>
  <c r="V130" i="4" s="1" a="1"/>
  <c r="V130" i="4" s="1"/>
  <c r="H129" i="4"/>
  <c r="H125" i="4"/>
  <c r="G122" i="4"/>
  <c r="D120" i="4"/>
  <c r="N120" i="4" s="1"/>
  <c r="I119" i="4"/>
  <c r="O119" i="4" s="1"/>
  <c r="R119" i="4" s="1" a="1"/>
  <c r="R119" i="4" s="1"/>
  <c r="G118" i="4"/>
  <c r="L116" i="4"/>
  <c r="H115" i="4"/>
  <c r="T115" i="4" s="1"/>
  <c r="J114" i="4"/>
  <c r="I112" i="4"/>
  <c r="Y112" i="4" s="1" a="1"/>
  <c r="Y112" i="4" s="1"/>
  <c r="G111" i="4"/>
  <c r="N110" i="4"/>
  <c r="D104" i="4"/>
  <c r="I104" i="4"/>
  <c r="Y101" i="4" a="1"/>
  <c r="Y101" i="4" s="1"/>
  <c r="D98" i="4"/>
  <c r="J98" i="4" s="1"/>
  <c r="I95" i="4"/>
  <c r="Y95" i="4" s="1" a="1"/>
  <c r="Y95" i="4" s="1"/>
  <c r="M89" i="4"/>
  <c r="E84" i="4"/>
  <c r="U84" i="4" s="1"/>
  <c r="I84" i="4"/>
  <c r="P84" i="4" s="1"/>
  <c r="Q84" i="4" s="1"/>
  <c r="N83" i="4"/>
  <c r="I82" i="4"/>
  <c r="E81" i="4"/>
  <c r="G81" i="4"/>
  <c r="F69" i="4"/>
  <c r="U69" i="4"/>
  <c r="N68" i="4"/>
  <c r="J68" i="4"/>
  <c r="M68" i="4" s="1"/>
  <c r="D66" i="4"/>
  <c r="J66" i="4" s="1"/>
  <c r="E66" i="4"/>
  <c r="U66" i="4" s="1"/>
  <c r="H66" i="4"/>
  <c r="D59" i="4"/>
  <c r="G59" i="4"/>
  <c r="J44" i="4"/>
  <c r="Y44" i="4" a="1"/>
  <c r="Y44" i="4" s="1"/>
  <c r="E131" i="4"/>
  <c r="S131" i="4" s="1" a="1"/>
  <c r="S131" i="4" s="1"/>
  <c r="J130" i="4"/>
  <c r="L122" i="4"/>
  <c r="D122" i="4"/>
  <c r="E111" i="4"/>
  <c r="U111" i="4" s="1"/>
  <c r="W107" i="4" a="1"/>
  <c r="W107" i="4" s="1"/>
  <c r="E95" i="4"/>
  <c r="L95" i="4"/>
  <c r="E94" i="4"/>
  <c r="F94" i="4" s="1"/>
  <c r="L94" i="4"/>
  <c r="P85" i="4"/>
  <c r="Q85" i="4" s="1"/>
  <c r="J85" i="4"/>
  <c r="K85" i="4" s="1"/>
  <c r="Y85" i="4" a="1"/>
  <c r="Y85" i="4" s="1"/>
  <c r="G82" i="4"/>
  <c r="V80" i="4" a="1"/>
  <c r="V80" i="4" s="1"/>
  <c r="I79" i="4"/>
  <c r="L78" i="4"/>
  <c r="M78" i="4" s="1"/>
  <c r="D78" i="4"/>
  <c r="J78" i="4" s="1"/>
  <c r="H48" i="4"/>
  <c r="D48" i="4"/>
  <c r="I48" i="4"/>
  <c r="E48" i="4"/>
  <c r="F48" i="4" s="1"/>
  <c r="L48" i="4"/>
  <c r="M44" i="4"/>
  <c r="V119" i="4" a="1"/>
  <c r="V119" i="4" s="1"/>
  <c r="O129" i="4"/>
  <c r="S129" i="4" s="1" a="1"/>
  <c r="S129" i="4" s="1"/>
  <c r="T129" i="4" s="1"/>
  <c r="X120" i="4" a="1"/>
  <c r="X120" i="4" s="1"/>
  <c r="D32" i="4"/>
  <c r="J32" i="4" s="1"/>
  <c r="L129" i="4"/>
  <c r="V129" i="4" s="1" a="1"/>
  <c r="V129" i="4" s="1"/>
  <c r="L125" i="4"/>
  <c r="W125" i="4" s="1" a="1"/>
  <c r="W125" i="4" s="1"/>
  <c r="G117" i="4"/>
  <c r="L115" i="4"/>
  <c r="V115" i="4" s="1" a="1"/>
  <c r="V115" i="4" s="1"/>
  <c r="E109" i="4"/>
  <c r="U109" i="4" s="1"/>
  <c r="L109" i="4"/>
  <c r="W109" i="4" s="1" a="1"/>
  <c r="W109" i="4" s="1"/>
  <c r="E106" i="4"/>
  <c r="D106" i="4"/>
  <c r="E102" i="4"/>
  <c r="U102" i="4" s="1"/>
  <c r="I99" i="4"/>
  <c r="P99" i="4" s="1"/>
  <c r="Q99" i="4" s="1"/>
  <c r="I98" i="4"/>
  <c r="P98" i="4" s="1"/>
  <c r="Q98" i="4" s="1"/>
  <c r="E97" i="4"/>
  <c r="R97" i="4" s="1" a="1"/>
  <c r="R97" i="4" s="1"/>
  <c r="L97" i="4"/>
  <c r="X97" i="4" s="1" a="1"/>
  <c r="X97" i="4" s="1"/>
  <c r="F96" i="4"/>
  <c r="U96" i="4"/>
  <c r="G95" i="4"/>
  <c r="H94" i="4"/>
  <c r="D86" i="4"/>
  <c r="E86" i="4"/>
  <c r="L86" i="4"/>
  <c r="V86" i="4" s="1" a="1"/>
  <c r="V86" i="4" s="1"/>
  <c r="M85" i="4"/>
  <c r="H85" i="4"/>
  <c r="E85" i="4"/>
  <c r="U85" i="4" s="1"/>
  <c r="D82" i="4"/>
  <c r="J82" i="4" s="1"/>
  <c r="K82" i="4" s="1"/>
  <c r="E79" i="4"/>
  <c r="Y75" i="4" a="1"/>
  <c r="Y75" i="4" s="1"/>
  <c r="I57" i="4"/>
  <c r="O57" i="4" s="1"/>
  <c r="R57" i="4" s="1" a="1"/>
  <c r="R57" i="4" s="1"/>
  <c r="G47" i="4"/>
  <c r="H46" i="4"/>
  <c r="D46" i="4"/>
  <c r="I46" i="4"/>
  <c r="E46" i="4"/>
  <c r="U46" i="4" s="1"/>
  <c r="L46" i="4"/>
  <c r="X44" i="4" a="1"/>
  <c r="X44" i="4" s="1"/>
  <c r="K44" i="4"/>
  <c r="P44" i="4"/>
  <c r="Q44" i="4" s="1"/>
  <c r="W44" i="4" a="1"/>
  <c r="W44" i="4" s="1"/>
  <c r="I89" i="4"/>
  <c r="I87" i="4"/>
  <c r="D74" i="4"/>
  <c r="N74" i="4" s="1"/>
  <c r="L71" i="4"/>
  <c r="D70" i="4"/>
  <c r="N70" i="4" s="1"/>
  <c r="I69" i="4"/>
  <c r="G62" i="4"/>
  <c r="I61" i="4"/>
  <c r="H60" i="4"/>
  <c r="I53" i="4"/>
  <c r="E49" i="4"/>
  <c r="H44" i="4"/>
  <c r="D43" i="4"/>
  <c r="J43" i="4" s="1"/>
  <c r="M40" i="4"/>
  <c r="E38" i="4"/>
  <c r="F38" i="4" s="1"/>
  <c r="H37" i="4"/>
  <c r="L36" i="4"/>
  <c r="V36" i="4" s="1" a="1"/>
  <c r="V36" i="4" s="1"/>
  <c r="N72" i="4"/>
  <c r="V83" i="4" a="1"/>
  <c r="V83" i="4" s="1"/>
  <c r="G75" i="4"/>
  <c r="H71" i="4"/>
  <c r="J126" i="4"/>
  <c r="X133" i="4" a="1"/>
  <c r="X133" i="4" s="1"/>
  <c r="J133" i="4"/>
  <c r="M133" i="4" s="1"/>
  <c r="N133" i="4"/>
  <c r="F131" i="4"/>
  <c r="U130" i="4"/>
  <c r="F130" i="4"/>
  <c r="H128" i="4"/>
  <c r="I127" i="4"/>
  <c r="I126" i="4"/>
  <c r="F124" i="4"/>
  <c r="U124" i="4"/>
  <c r="S119" i="4" a="1"/>
  <c r="S119" i="4" s="1"/>
  <c r="T119" i="4" s="1"/>
  <c r="F129" i="4"/>
  <c r="U129" i="4"/>
  <c r="E128" i="4"/>
  <c r="I128" i="4"/>
  <c r="D127" i="4"/>
  <c r="H127" i="4"/>
  <c r="L127" i="4"/>
  <c r="G126" i="4"/>
  <c r="P121" i="4"/>
  <c r="Q121" i="4" s="1"/>
  <c r="W115" i="4" a="1"/>
  <c r="W115" i="4" s="1"/>
  <c r="N132" i="4"/>
  <c r="P131" i="4"/>
  <c r="Q131" i="4" s="1"/>
  <c r="K130" i="4"/>
  <c r="O130" i="4"/>
  <c r="R129" i="4" a="1"/>
  <c r="R129" i="4" s="1"/>
  <c r="J129" i="4"/>
  <c r="K129" i="4" s="1"/>
  <c r="L126" i="4"/>
  <c r="M126" i="4" s="1"/>
  <c r="V125" i="4" a="1"/>
  <c r="V125" i="4" s="1"/>
  <c r="F125" i="4"/>
  <c r="U125" i="4"/>
  <c r="J124" i="4"/>
  <c r="M124" i="4" s="1"/>
  <c r="N124" i="4"/>
  <c r="E123" i="4"/>
  <c r="I123" i="4"/>
  <c r="D123" i="4"/>
  <c r="H123" i="4"/>
  <c r="L123" i="4"/>
  <c r="O121" i="4"/>
  <c r="O120" i="4"/>
  <c r="Y133" i="4" a="1"/>
  <c r="Y133" i="4" s="1"/>
  <c r="P133" i="4"/>
  <c r="Q133" i="4" s="1"/>
  <c r="F133" i="4"/>
  <c r="U133" i="4"/>
  <c r="M132" i="4"/>
  <c r="E132" i="4"/>
  <c r="I132" i="4"/>
  <c r="Y132" i="4" s="1" a="1"/>
  <c r="Y132" i="4" s="1"/>
  <c r="R131" i="4" a="1"/>
  <c r="R131" i="4" s="1"/>
  <c r="D131" i="4"/>
  <c r="H131" i="4"/>
  <c r="L131" i="4"/>
  <c r="W131" i="4" s="1" a="1"/>
  <c r="W131" i="4" s="1"/>
  <c r="G130" i="4"/>
  <c r="D128" i="4"/>
  <c r="E127" i="4"/>
  <c r="E126" i="4"/>
  <c r="O125" i="4"/>
  <c r="Y125" i="4" a="1"/>
  <c r="Y125" i="4" s="1"/>
  <c r="J125" i="4"/>
  <c r="M125" i="4" s="1"/>
  <c r="N125" i="4"/>
  <c r="G123" i="4"/>
  <c r="F121" i="4"/>
  <c r="U121" i="4"/>
  <c r="W120" i="4" a="1"/>
  <c r="W120" i="4" s="1"/>
  <c r="X119" i="4" a="1"/>
  <c r="X119" i="4" s="1"/>
  <c r="W119" i="4" a="1"/>
  <c r="W119" i="4" s="1"/>
  <c r="P119" i="4"/>
  <c r="Q119" i="4" s="1"/>
  <c r="J119" i="4"/>
  <c r="M119" i="4" s="1"/>
  <c r="N119" i="4"/>
  <c r="Y119" i="4" a="1"/>
  <c r="Y119" i="4" s="1"/>
  <c r="J116" i="4"/>
  <c r="M116" i="4" s="1"/>
  <c r="N116" i="4"/>
  <c r="I124" i="4"/>
  <c r="U120" i="4"/>
  <c r="F120" i="4"/>
  <c r="H118" i="4"/>
  <c r="I117" i="4"/>
  <c r="I116" i="4"/>
  <c r="X115" i="4" a="1"/>
  <c r="X115" i="4" s="1"/>
  <c r="J115" i="4"/>
  <c r="M115" i="4" s="1"/>
  <c r="N115" i="4"/>
  <c r="U113" i="4"/>
  <c r="F113" i="4"/>
  <c r="P112" i="4"/>
  <c r="Q112" i="4" s="1"/>
  <c r="F112" i="4"/>
  <c r="U112" i="4"/>
  <c r="U110" i="4"/>
  <c r="F110" i="4"/>
  <c r="D108" i="4"/>
  <c r="H108" i="4"/>
  <c r="L108" i="4"/>
  <c r="V108" i="4" s="1" a="1"/>
  <c r="V108" i="4" s="1"/>
  <c r="F107" i="4"/>
  <c r="U107" i="4"/>
  <c r="V107" i="4" a="1"/>
  <c r="V107" i="4" s="1"/>
  <c r="M106" i="4"/>
  <c r="J106" i="4"/>
  <c r="N106" i="4"/>
  <c r="D105" i="4"/>
  <c r="H105" i="4"/>
  <c r="L105" i="4"/>
  <c r="E105" i="4"/>
  <c r="I105" i="4"/>
  <c r="F102" i="4"/>
  <c r="F119" i="4"/>
  <c r="U119" i="4"/>
  <c r="E118" i="4"/>
  <c r="I118" i="4"/>
  <c r="D117" i="4"/>
  <c r="H117" i="4"/>
  <c r="L117" i="4"/>
  <c r="G116" i="4"/>
  <c r="O113" i="4"/>
  <c r="J112" i="4"/>
  <c r="M112" i="4" s="1"/>
  <c r="N112" i="4"/>
  <c r="O111" i="4"/>
  <c r="X110" i="4" a="1"/>
  <c r="X110" i="4" s="1"/>
  <c r="P109" i="4"/>
  <c r="Q109" i="4" s="1"/>
  <c r="F109" i="4"/>
  <c r="U108" i="4"/>
  <c r="X107" i="4" a="1"/>
  <c r="X107" i="4" s="1"/>
  <c r="O107" i="4"/>
  <c r="J107" i="4"/>
  <c r="M107" i="4" s="1"/>
  <c r="N107" i="4"/>
  <c r="Y107" i="4" a="1"/>
  <c r="Y107" i="4" s="1"/>
  <c r="X104" i="4" a="1"/>
  <c r="X104" i="4" s="1"/>
  <c r="O104" i="4"/>
  <c r="J104" i="4"/>
  <c r="K104" i="4" s="1"/>
  <c r="N104" i="4"/>
  <c r="Y104" i="4" a="1"/>
  <c r="Y104" i="4" s="1"/>
  <c r="K110" i="4"/>
  <c r="O110" i="4"/>
  <c r="Y110" i="4" a="1"/>
  <c r="Y110" i="4" s="1"/>
  <c r="J109" i="4"/>
  <c r="M109" i="4" s="1"/>
  <c r="N109" i="4"/>
  <c r="F106" i="4"/>
  <c r="U106" i="4"/>
  <c r="D103" i="4"/>
  <c r="H103" i="4"/>
  <c r="L103" i="4"/>
  <c r="E103" i="4"/>
  <c r="I103" i="4"/>
  <c r="G103" i="4"/>
  <c r="M101" i="4"/>
  <c r="W101" i="4" a="1"/>
  <c r="W101" i="4" s="1"/>
  <c r="J100" i="4"/>
  <c r="E122" i="4"/>
  <c r="I122" i="4"/>
  <c r="Y122" i="4" s="1" a="1"/>
  <c r="Y122" i="4" s="1"/>
  <c r="D121" i="4"/>
  <c r="H121" i="4"/>
  <c r="L121" i="4"/>
  <c r="G120" i="4"/>
  <c r="D118" i="4"/>
  <c r="E117" i="4"/>
  <c r="E116" i="4"/>
  <c r="Y115" i="4" a="1"/>
  <c r="Y115" i="4" s="1"/>
  <c r="P115" i="4"/>
  <c r="Q115" i="4" s="1"/>
  <c r="K115" i="4"/>
  <c r="F115" i="4"/>
  <c r="U115" i="4"/>
  <c r="M114" i="4"/>
  <c r="E114" i="4"/>
  <c r="I114" i="4"/>
  <c r="D113" i="4"/>
  <c r="H113" i="4"/>
  <c r="L113" i="4"/>
  <c r="V112" i="4" a="1"/>
  <c r="V112" i="4" s="1"/>
  <c r="D111" i="4"/>
  <c r="H111" i="4"/>
  <c r="L111" i="4"/>
  <c r="W110" i="4" a="1"/>
  <c r="W110" i="4" s="1"/>
  <c r="G110" i="4"/>
  <c r="I108" i="4"/>
  <c r="V106" i="4" a="1"/>
  <c r="V106" i="4" s="1"/>
  <c r="O102" i="4"/>
  <c r="P102" i="4"/>
  <c r="Q102" i="4" s="1"/>
  <c r="X101" i="4" a="1"/>
  <c r="X101" i="4" s="1"/>
  <c r="G100" i="4"/>
  <c r="U97" i="4"/>
  <c r="F95" i="4"/>
  <c r="U95" i="4"/>
  <c r="J94" i="4"/>
  <c r="M94" i="4" s="1"/>
  <c r="N94" i="4"/>
  <c r="D93" i="4"/>
  <c r="H93" i="4"/>
  <c r="L93" i="4"/>
  <c r="E93" i="4"/>
  <c r="I93" i="4"/>
  <c r="F90" i="4"/>
  <c r="U90" i="4"/>
  <c r="N86" i="4"/>
  <c r="J86" i="4"/>
  <c r="F81" i="4"/>
  <c r="U81" i="4"/>
  <c r="K98" i="4"/>
  <c r="O98" i="4"/>
  <c r="J97" i="4"/>
  <c r="K97" i="4" s="1"/>
  <c r="N97" i="4"/>
  <c r="J95" i="4"/>
  <c r="K95" i="4" s="1"/>
  <c r="N95" i="4"/>
  <c r="G93" i="4"/>
  <c r="X92" i="4" a="1"/>
  <c r="X92" i="4" s="1"/>
  <c r="J92" i="4"/>
  <c r="M92" i="4" s="1"/>
  <c r="N92" i="4"/>
  <c r="Y92" i="4" a="1"/>
  <c r="Y92" i="4" s="1"/>
  <c r="M86" i="4"/>
  <c r="V104" i="4" a="1"/>
  <c r="V104" i="4" s="1"/>
  <c r="L102" i="4"/>
  <c r="W102" i="4" s="1" a="1"/>
  <c r="W102" i="4" s="1"/>
  <c r="H102" i="4"/>
  <c r="D102" i="4"/>
  <c r="V101" i="4" a="1"/>
  <c r="V101" i="4" s="1"/>
  <c r="O101" i="4"/>
  <c r="K101" i="4"/>
  <c r="I100" i="4"/>
  <c r="E100" i="4"/>
  <c r="D99" i="4"/>
  <c r="H99" i="4"/>
  <c r="L99" i="4"/>
  <c r="V99" i="4" s="1" a="1"/>
  <c r="V99" i="4" s="1"/>
  <c r="G98" i="4"/>
  <c r="P96" i="4"/>
  <c r="Q96" i="4" s="1"/>
  <c r="M95" i="4"/>
  <c r="W92" i="4" a="1"/>
  <c r="W92" i="4" s="1"/>
  <c r="D91" i="4"/>
  <c r="H91" i="4"/>
  <c r="L91" i="4"/>
  <c r="E91" i="4"/>
  <c r="I91" i="4"/>
  <c r="G91" i="4"/>
  <c r="I106" i="4"/>
  <c r="U104" i="4"/>
  <c r="G102" i="4"/>
  <c r="U101" i="4"/>
  <c r="N101" i="4"/>
  <c r="L100" i="4"/>
  <c r="H100" i="4"/>
  <c r="U99" i="4"/>
  <c r="U98" i="4"/>
  <c r="L98" i="4"/>
  <c r="V98" i="4" s="1" a="1"/>
  <c r="V98" i="4" s="1"/>
  <c r="F98" i="4"/>
  <c r="Y97" i="4" a="1"/>
  <c r="Y97" i="4" s="1"/>
  <c r="R96" i="4" a="1"/>
  <c r="R96" i="4" s="1"/>
  <c r="D96" i="4"/>
  <c r="H96" i="4"/>
  <c r="T96" i="4" s="1"/>
  <c r="L96" i="4"/>
  <c r="V95" i="4" a="1"/>
  <c r="V95" i="4" s="1"/>
  <c r="O90" i="4"/>
  <c r="P90" i="4"/>
  <c r="Q90" i="4" s="1"/>
  <c r="D88" i="4"/>
  <c r="H88" i="4"/>
  <c r="L88" i="4"/>
  <c r="N85" i="4"/>
  <c r="U83" i="4"/>
  <c r="Y83" i="4" a="1"/>
  <c r="Y83" i="4" s="1"/>
  <c r="J83" i="4"/>
  <c r="M83" i="4" s="1"/>
  <c r="X80" i="4" a="1"/>
  <c r="X80" i="4" s="1"/>
  <c r="K80" i="4"/>
  <c r="P80" i="4"/>
  <c r="Q80" i="4" s="1"/>
  <c r="Y80" i="4" a="1"/>
  <c r="Y80" i="4" s="1"/>
  <c r="F87" i="4"/>
  <c r="U87" i="4"/>
  <c r="O83" i="4"/>
  <c r="W83" i="4" a="1"/>
  <c r="W83" i="4" s="1"/>
  <c r="P83" i="4"/>
  <c r="Q83" i="4" s="1"/>
  <c r="X83" i="4" a="1"/>
  <c r="X83" i="4" s="1"/>
  <c r="X82" i="4" a="1"/>
  <c r="X82" i="4" s="1"/>
  <c r="P82" i="4"/>
  <c r="Q82" i="4" s="1"/>
  <c r="D81" i="4"/>
  <c r="H81" i="4"/>
  <c r="L81" i="4"/>
  <c r="I81" i="4"/>
  <c r="P79" i="4"/>
  <c r="Q79" i="4" s="1"/>
  <c r="O79" i="4"/>
  <c r="V92" i="4" a="1"/>
  <c r="V92" i="4" s="1"/>
  <c r="O92" i="4"/>
  <c r="L90" i="4"/>
  <c r="H90" i="4"/>
  <c r="D90" i="4"/>
  <c r="X89" i="4" a="1"/>
  <c r="X89" i="4" s="1"/>
  <c r="U89" i="4"/>
  <c r="N89" i="4"/>
  <c r="E88" i="4"/>
  <c r="X87" i="4" a="1"/>
  <c r="X87" i="4" s="1"/>
  <c r="J87" i="4"/>
  <c r="K87" i="4" s="1"/>
  <c r="N87" i="4"/>
  <c r="Y87" i="4" a="1"/>
  <c r="Y87" i="4" s="1"/>
  <c r="I86" i="4"/>
  <c r="W85" i="4" a="1"/>
  <c r="W85" i="4" s="1"/>
  <c r="F85" i="4"/>
  <c r="V85" i="4" a="1"/>
  <c r="V85" i="4" s="1"/>
  <c r="W80" i="4" a="1"/>
  <c r="W80" i="4" s="1"/>
  <c r="O80" i="4"/>
  <c r="I94" i="4"/>
  <c r="Y94" i="4" s="1" a="1"/>
  <c r="Y94" i="4" s="1"/>
  <c r="U92" i="4"/>
  <c r="G90" i="4"/>
  <c r="I88" i="4"/>
  <c r="W87" i="4" a="1"/>
  <c r="W87" i="4" s="1"/>
  <c r="G86" i="4"/>
  <c r="F84" i="4"/>
  <c r="J73" i="4"/>
  <c r="F79" i="4"/>
  <c r="U79" i="4"/>
  <c r="G77" i="4"/>
  <c r="E77" i="4"/>
  <c r="I77" i="4"/>
  <c r="S75" i="4" a="1"/>
  <c r="S75" i="4" s="1"/>
  <c r="R75" i="4" a="1"/>
  <c r="R75" i="4" s="1"/>
  <c r="J70" i="4"/>
  <c r="M70" i="4" s="1"/>
  <c r="F80" i="4"/>
  <c r="U80" i="4"/>
  <c r="H77" i="4"/>
  <c r="J76" i="4"/>
  <c r="M76" i="4" s="1"/>
  <c r="E76" i="4"/>
  <c r="I76" i="4"/>
  <c r="G76" i="4"/>
  <c r="F75" i="4"/>
  <c r="U75" i="4"/>
  <c r="G74" i="4"/>
  <c r="E74" i="4"/>
  <c r="I74" i="4"/>
  <c r="L73" i="4"/>
  <c r="G65" i="4"/>
  <c r="E65" i="4"/>
  <c r="L65" i="4"/>
  <c r="D65" i="4"/>
  <c r="I65" i="4"/>
  <c r="J58" i="4"/>
  <c r="J56" i="4"/>
  <c r="J51" i="4"/>
  <c r="E73" i="4"/>
  <c r="I73" i="4"/>
  <c r="G73" i="4"/>
  <c r="O69" i="4"/>
  <c r="W69" i="4" a="1"/>
  <c r="W69" i="4" s="1"/>
  <c r="P69" i="4"/>
  <c r="Q69" i="4" s="1"/>
  <c r="X69" i="4" a="1"/>
  <c r="X69" i="4" s="1"/>
  <c r="Y69" i="4" a="1"/>
  <c r="Y69" i="4" s="1"/>
  <c r="J69" i="4"/>
  <c r="K69" i="4" s="1"/>
  <c r="G67" i="4"/>
  <c r="E67" i="4"/>
  <c r="L67" i="4"/>
  <c r="D67" i="4"/>
  <c r="I67" i="4"/>
  <c r="F64" i="4"/>
  <c r="J54" i="4"/>
  <c r="D84" i="4"/>
  <c r="H84" i="4"/>
  <c r="L84" i="4"/>
  <c r="G83" i="4"/>
  <c r="E78" i="4"/>
  <c r="I78" i="4"/>
  <c r="Y78" i="4" s="1" a="1"/>
  <c r="Y78" i="4" s="1"/>
  <c r="G78" i="4"/>
  <c r="L77" i="4"/>
  <c r="D77" i="4"/>
  <c r="N76" i="4"/>
  <c r="P75" i="4"/>
  <c r="Q75" i="4" s="1"/>
  <c r="J75" i="4"/>
  <c r="K75" i="4" s="1"/>
  <c r="H73" i="4"/>
  <c r="J72" i="4"/>
  <c r="M72" i="4" s="1"/>
  <c r="G72" i="4"/>
  <c r="E72" i="4"/>
  <c r="I72" i="4"/>
  <c r="Y72" i="4" s="1" a="1"/>
  <c r="Y72" i="4" s="1"/>
  <c r="E70" i="4"/>
  <c r="I70" i="4"/>
  <c r="H70" i="4"/>
  <c r="F66" i="4"/>
  <c r="N64" i="4"/>
  <c r="J63" i="4"/>
  <c r="J60" i="4"/>
  <c r="V69" i="4" a="1"/>
  <c r="V69" i="4" s="1"/>
  <c r="L66" i="4"/>
  <c r="M66" i="4" s="1"/>
  <c r="L64" i="4"/>
  <c r="M64" i="4" s="1"/>
  <c r="I63" i="4"/>
  <c r="H62" i="4"/>
  <c r="V60" i="4" a="1"/>
  <c r="V60" i="4" s="1"/>
  <c r="L60" i="4"/>
  <c r="H58" i="4"/>
  <c r="P57" i="4"/>
  <c r="Q57" i="4" s="1"/>
  <c r="J57" i="4"/>
  <c r="K57" i="4" s="1"/>
  <c r="Y57" i="4" a="1"/>
  <c r="Y57" i="4" s="1"/>
  <c r="L56" i="4"/>
  <c r="H54" i="4"/>
  <c r="F53" i="4"/>
  <c r="V53" i="4" a="1"/>
  <c r="V53" i="4" s="1"/>
  <c r="E52" i="4"/>
  <c r="I52" i="4"/>
  <c r="Y52" i="4" s="1" a="1"/>
  <c r="Y52" i="4" s="1"/>
  <c r="G52" i="4"/>
  <c r="L51" i="4"/>
  <c r="M51" i="4" s="1"/>
  <c r="N50" i="4"/>
  <c r="O49" i="4"/>
  <c r="J45" i="4"/>
  <c r="G63" i="4"/>
  <c r="E62" i="4"/>
  <c r="I62" i="4"/>
  <c r="F61" i="4"/>
  <c r="V61" i="4" a="1"/>
  <c r="V61" i="4" s="1"/>
  <c r="G56" i="4"/>
  <c r="E56" i="4"/>
  <c r="I56" i="4"/>
  <c r="Y56" i="4" s="1" a="1"/>
  <c r="Y56" i="4" s="1"/>
  <c r="P53" i="4"/>
  <c r="Q53" i="4" s="1"/>
  <c r="X53" i="4" a="1"/>
  <c r="X53" i="4" s="1"/>
  <c r="G51" i="4"/>
  <c r="E51" i="4"/>
  <c r="I51" i="4"/>
  <c r="Y51" i="4" s="1" a="1"/>
  <c r="Y51" i="4" s="1"/>
  <c r="M50" i="4"/>
  <c r="N80" i="4"/>
  <c r="L79" i="4"/>
  <c r="H79" i="4"/>
  <c r="L75" i="4"/>
  <c r="W75" i="4" s="1" a="1"/>
  <c r="W75" i="4" s="1"/>
  <c r="H75" i="4"/>
  <c r="T75" i="4" s="1"/>
  <c r="I71" i="4"/>
  <c r="E71" i="4"/>
  <c r="G69" i="4"/>
  <c r="E68" i="4"/>
  <c r="I68" i="4"/>
  <c r="I66" i="4"/>
  <c r="I64" i="4"/>
  <c r="Y64" i="4" s="1" a="1"/>
  <c r="Y64" i="4" s="1"/>
  <c r="L63" i="4"/>
  <c r="N63" i="4" s="1"/>
  <c r="J61" i="4"/>
  <c r="N61" i="4"/>
  <c r="Y61" i="4" a="1"/>
  <c r="Y61" i="4" s="1"/>
  <c r="I60" i="4"/>
  <c r="Y60" i="4" s="1" a="1"/>
  <c r="Y60" i="4" s="1"/>
  <c r="H59" i="4"/>
  <c r="L58" i="4"/>
  <c r="F57" i="4"/>
  <c r="H56" i="4"/>
  <c r="J55" i="4"/>
  <c r="M55" i="4" s="1"/>
  <c r="E55" i="4"/>
  <c r="I55" i="4"/>
  <c r="Y55" i="4" s="1" a="1"/>
  <c r="Y55" i="4" s="1"/>
  <c r="G55" i="4"/>
  <c r="L54" i="4"/>
  <c r="M54" i="4" s="1"/>
  <c r="E50" i="4"/>
  <c r="I50" i="4"/>
  <c r="G50" i="4"/>
  <c r="G66" i="4"/>
  <c r="G64" i="4"/>
  <c r="E63" i="4"/>
  <c r="D62" i="4"/>
  <c r="G60" i="4"/>
  <c r="E59" i="4"/>
  <c r="I59" i="4"/>
  <c r="E58" i="4"/>
  <c r="I58" i="4"/>
  <c r="G58" i="4"/>
  <c r="S57" i="4" a="1"/>
  <c r="S57" i="4" s="1"/>
  <c r="G54" i="4"/>
  <c r="E54" i="4"/>
  <c r="I54" i="4"/>
  <c r="M52" i="4"/>
  <c r="P49" i="4"/>
  <c r="Q49" i="4" s="1"/>
  <c r="J49" i="4"/>
  <c r="K49" i="4" s="1"/>
  <c r="Y49" i="4" a="1"/>
  <c r="Y49" i="4" s="1"/>
  <c r="L57" i="4"/>
  <c r="X57" i="4" s="1" a="1"/>
  <c r="X57" i="4" s="1"/>
  <c r="H57" i="4"/>
  <c r="T57" i="4" s="1"/>
  <c r="Y53" i="4" a="1"/>
  <c r="Y53" i="4" s="1"/>
  <c r="N53" i="4"/>
  <c r="L49" i="4"/>
  <c r="H49" i="4"/>
  <c r="U48" i="4"/>
  <c r="D47" i="4"/>
  <c r="H47" i="4"/>
  <c r="L47" i="4"/>
  <c r="L45" i="4"/>
  <c r="N43" i="4"/>
  <c r="P42" i="4"/>
  <c r="Q42" i="4" s="1"/>
  <c r="J42" i="4"/>
  <c r="K42" i="4" s="1"/>
  <c r="N41" i="4"/>
  <c r="F40" i="4"/>
  <c r="U40" i="4"/>
  <c r="M37" i="4"/>
  <c r="F46" i="4"/>
  <c r="F44" i="4"/>
  <c r="U44" i="4"/>
  <c r="M43" i="4"/>
  <c r="R42" i="4" a="1"/>
  <c r="R42" i="4" s="1"/>
  <c r="S42" i="4" a="1"/>
  <c r="S42" i="4" s="1"/>
  <c r="M41" i="4"/>
  <c r="S40" i="4" a="1"/>
  <c r="S40" i="4" s="1"/>
  <c r="T40" i="4" s="1"/>
  <c r="R40" i="4" a="1"/>
  <c r="R40" i="4" s="1"/>
  <c r="P40" i="4"/>
  <c r="Q40" i="4" s="1"/>
  <c r="W40" i="4" a="1"/>
  <c r="W40" i="4" s="1"/>
  <c r="X40" i="4" a="1"/>
  <c r="X40" i="4" s="1"/>
  <c r="J48" i="4"/>
  <c r="N48" i="4"/>
  <c r="O47" i="4"/>
  <c r="J46" i="4"/>
  <c r="N46" i="4"/>
  <c r="Y46" i="4" a="1"/>
  <c r="Y46" i="4" s="1"/>
  <c r="I45" i="4"/>
  <c r="Y45" i="4" s="1" a="1"/>
  <c r="Y45" i="4" s="1"/>
  <c r="S44" i="4" a="1"/>
  <c r="S44" i="4" s="1"/>
  <c r="T44" i="4" s="1"/>
  <c r="R44" i="4" a="1"/>
  <c r="R44" i="4" s="1"/>
  <c r="G43" i="4"/>
  <c r="E43" i="4"/>
  <c r="I43" i="4"/>
  <c r="F42" i="4"/>
  <c r="U42" i="4"/>
  <c r="E41" i="4"/>
  <c r="I41" i="4"/>
  <c r="G41" i="4"/>
  <c r="G39" i="4"/>
  <c r="D39" i="4"/>
  <c r="H39" i="4"/>
  <c r="L39" i="4"/>
  <c r="E39" i="4"/>
  <c r="I39" i="4"/>
  <c r="Y36" i="4" a="1"/>
  <c r="Y36" i="4" s="1"/>
  <c r="J36" i="4"/>
  <c r="M36" i="4" s="1"/>
  <c r="N36" i="4"/>
  <c r="V48" i="4" a="1"/>
  <c r="V48" i="4" s="1"/>
  <c r="G45" i="4"/>
  <c r="O38" i="4"/>
  <c r="P38" i="4"/>
  <c r="Q38" i="4" s="1"/>
  <c r="J38" i="4"/>
  <c r="K38" i="4" s="1"/>
  <c r="Y38" i="4" a="1"/>
  <c r="Y38" i="4" s="1"/>
  <c r="F37" i="4"/>
  <c r="U37" i="4"/>
  <c r="V37" i="4" a="1"/>
  <c r="V37" i="4" s="1"/>
  <c r="N44" i="4"/>
  <c r="L42" i="4"/>
  <c r="H42" i="4"/>
  <c r="N40" i="4"/>
  <c r="L38" i="4"/>
  <c r="V38" i="4" s="1" a="1"/>
  <c r="V38" i="4" s="1"/>
  <c r="H38" i="4"/>
  <c r="G37" i="4"/>
  <c r="X36" i="4" a="1"/>
  <c r="X36" i="4" s="1"/>
  <c r="U36" i="4"/>
  <c r="I35" i="4"/>
  <c r="E35" i="4"/>
  <c r="N37" i="4"/>
  <c r="L35" i="4"/>
  <c r="H35" i="4"/>
  <c r="D35" i="4"/>
  <c r="I37" i="4"/>
  <c r="W36" i="4" a="1"/>
  <c r="W36" i="4" s="1"/>
  <c r="P36" i="4"/>
  <c r="Q36" i="4" s="1"/>
  <c r="H36" i="4"/>
  <c r="G35" i="4"/>
  <c r="O36" i="4"/>
  <c r="G31" i="4"/>
  <c r="O32" i="4"/>
  <c r="K32" i="4"/>
  <c r="W32" i="4" a="1"/>
  <c r="W32" i="4" s="1"/>
  <c r="P32" i="4"/>
  <c r="Q32" i="4" s="1"/>
  <c r="X32" i="4" a="1"/>
  <c r="X32" i="4" s="1"/>
  <c r="G34" i="4"/>
  <c r="L34" i="4"/>
  <c r="E34" i="4"/>
  <c r="I34" i="4"/>
  <c r="D34" i="4"/>
  <c r="O24" i="4"/>
  <c r="K24" i="4"/>
  <c r="W24" i="4" a="1"/>
  <c r="W24" i="4" s="1"/>
  <c r="P24" i="4"/>
  <c r="Q24" i="4" s="1"/>
  <c r="X24" i="4" a="1"/>
  <c r="X24" i="4" s="1"/>
  <c r="G26" i="4"/>
  <c r="L26" i="4"/>
  <c r="I26" i="4"/>
  <c r="D26" i="4"/>
  <c r="E26" i="4"/>
  <c r="J27" i="4"/>
  <c r="U30" i="4"/>
  <c r="V30" i="4" a="1"/>
  <c r="V30" i="4" s="1"/>
  <c r="F30" i="4"/>
  <c r="M32" i="4"/>
  <c r="Y32" i="4" a="1"/>
  <c r="Y32" i="4" s="1"/>
  <c r="H34" i="4"/>
  <c r="N24" i="4"/>
  <c r="I31" i="4"/>
  <c r="E31" i="4"/>
  <c r="H31" i="4"/>
  <c r="D31" i="4"/>
  <c r="M24" i="4"/>
  <c r="Y24" i="4" a="1"/>
  <c r="Y24" i="4" s="1"/>
  <c r="N32" i="4"/>
  <c r="G28" i="4"/>
  <c r="H28" i="4"/>
  <c r="I33" i="4"/>
  <c r="E33" i="4"/>
  <c r="L33" i="4"/>
  <c r="F24" i="4"/>
  <c r="I27" i="4"/>
  <c r="E27" i="4"/>
  <c r="G27" i="4"/>
  <c r="L27" i="4"/>
  <c r="M27" i="4" s="1"/>
  <c r="D28" i="4"/>
  <c r="I28" i="4"/>
  <c r="G30" i="4"/>
  <c r="H30" i="4"/>
  <c r="F32" i="4"/>
  <c r="H33" i="4"/>
  <c r="I25" i="4"/>
  <c r="E25" i="4"/>
  <c r="G25" i="4"/>
  <c r="L25" i="4"/>
  <c r="G33" i="4"/>
  <c r="G24" i="4"/>
  <c r="H24" i="4"/>
  <c r="V24" i="4" a="1"/>
  <c r="V24" i="4" s="1"/>
  <c r="D25" i="4"/>
  <c r="H27" i="4"/>
  <c r="E28" i="4"/>
  <c r="I29" i="4"/>
  <c r="E29" i="4"/>
  <c r="G29" i="4"/>
  <c r="L29" i="4"/>
  <c r="D30" i="4"/>
  <c r="I30" i="4"/>
  <c r="G32" i="4"/>
  <c r="H32" i="4"/>
  <c r="V32" i="4" a="1"/>
  <c r="V32" i="4" s="1"/>
  <c r="D33" i="4"/>
  <c r="C23" i="11"/>
  <c r="C22" i="11"/>
  <c r="C21" i="11"/>
  <c r="C20" i="11"/>
  <c r="C19" i="11"/>
  <c r="C18" i="11"/>
  <c r="C17" i="11"/>
  <c r="C16" i="11"/>
  <c r="C15" i="11"/>
  <c r="C14" i="11"/>
  <c r="C13" i="11"/>
  <c r="C12" i="11"/>
  <c r="C11" i="11"/>
  <c r="C10" i="11"/>
  <c r="C9" i="11"/>
  <c r="C8" i="11"/>
  <c r="C7" i="11"/>
  <c r="C6" i="11"/>
  <c r="C5" i="11"/>
  <c r="C4" i="11"/>
  <c r="B23" i="8"/>
  <c r="B22" i="8"/>
  <c r="B21" i="8"/>
  <c r="B20" i="8"/>
  <c r="B19" i="8"/>
  <c r="B18" i="8"/>
  <c r="B17" i="8"/>
  <c r="B16" i="8"/>
  <c r="B15" i="8"/>
  <c r="B14" i="8"/>
  <c r="B13" i="8"/>
  <c r="B12" i="8"/>
  <c r="B11" i="8"/>
  <c r="B10" i="8"/>
  <c r="B9" i="8"/>
  <c r="B8" i="8"/>
  <c r="B7" i="8"/>
  <c r="B6" i="8"/>
  <c r="B5" i="8"/>
  <c r="B4" i="8"/>
  <c r="B23" i="7"/>
  <c r="B22" i="7"/>
  <c r="B21" i="7"/>
  <c r="B20" i="7"/>
  <c r="B19" i="7"/>
  <c r="B18" i="7"/>
  <c r="B17" i="7"/>
  <c r="B16" i="7"/>
  <c r="B15" i="7"/>
  <c r="B14" i="7"/>
  <c r="B13" i="7"/>
  <c r="B12" i="7"/>
  <c r="B11" i="7"/>
  <c r="B10" i="7"/>
  <c r="B9" i="7"/>
  <c r="B8" i="7"/>
  <c r="B7" i="7"/>
  <c r="B6" i="7"/>
  <c r="B5" i="7"/>
  <c r="B4" i="7"/>
  <c r="B23" i="6"/>
  <c r="B22" i="6"/>
  <c r="B21" i="6"/>
  <c r="B20" i="6"/>
  <c r="B19" i="6"/>
  <c r="B18" i="6"/>
  <c r="B17" i="6"/>
  <c r="B16" i="6"/>
  <c r="B15" i="6"/>
  <c r="B14" i="6"/>
  <c r="B13" i="6"/>
  <c r="B12" i="6"/>
  <c r="B11" i="6"/>
  <c r="B10" i="6"/>
  <c r="B9" i="6"/>
  <c r="B8" i="6"/>
  <c r="B7" i="6"/>
  <c r="B6" i="6"/>
  <c r="B5" i="6"/>
  <c r="B4" i="6"/>
  <c r="T11" i="1"/>
  <c r="T12" i="1"/>
  <c r="T13" i="1"/>
  <c r="T14" i="1"/>
  <c r="T15" i="1"/>
  <c r="T16" i="1"/>
  <c r="T17" i="1"/>
  <c r="T18" i="1"/>
  <c r="T19" i="1"/>
  <c r="T20" i="1"/>
  <c r="T21" i="1"/>
  <c r="T22" i="1"/>
  <c r="T23" i="1"/>
  <c r="T24" i="1"/>
  <c r="T26" i="1"/>
  <c r="Q11" i="1"/>
  <c r="S11" i="1" s="1"/>
  <c r="Q12" i="1"/>
  <c r="S12" i="1" s="1"/>
  <c r="Q13" i="1"/>
  <c r="S13" i="1" s="1"/>
  <c r="Q14" i="1"/>
  <c r="S14" i="1" s="1"/>
  <c r="Q15" i="1"/>
  <c r="S15" i="1" s="1"/>
  <c r="Q16" i="1"/>
  <c r="S16" i="1" s="1"/>
  <c r="Q17" i="1"/>
  <c r="S17" i="1" s="1"/>
  <c r="Q18" i="1"/>
  <c r="S18" i="1" s="1"/>
  <c r="Q19" i="1"/>
  <c r="S19" i="1" s="1"/>
  <c r="Q20" i="1"/>
  <c r="S20" i="1" s="1"/>
  <c r="Q21" i="1"/>
  <c r="S21" i="1" s="1"/>
  <c r="Q22" i="1"/>
  <c r="S22" i="1" s="1"/>
  <c r="Q23" i="1"/>
  <c r="S23" i="1" s="1"/>
  <c r="Q24" i="1"/>
  <c r="S24" i="1" s="1"/>
  <c r="Q26" i="1"/>
  <c r="S26" i="1" s="1"/>
  <c r="B23" i="4"/>
  <c r="B22" i="4"/>
  <c r="B21" i="4"/>
  <c r="B20" i="4"/>
  <c r="B19" i="4"/>
  <c r="B18" i="4"/>
  <c r="B17" i="4"/>
  <c r="B16" i="4"/>
  <c r="B15" i="4"/>
  <c r="B14" i="4"/>
  <c r="B13" i="4"/>
  <c r="B12" i="4"/>
  <c r="B11" i="4"/>
  <c r="B10" i="4"/>
  <c r="B9" i="4"/>
  <c r="B8" i="4"/>
  <c r="B7" i="4"/>
  <c r="B6" i="4"/>
  <c r="B5" i="4"/>
  <c r="B4" i="4"/>
  <c r="I26" i="1"/>
  <c r="U26" i="1"/>
  <c r="I22" i="1"/>
  <c r="I23" i="1"/>
  <c r="I24" i="1"/>
  <c r="U22" i="1"/>
  <c r="U23" i="1"/>
  <c r="U24" i="1"/>
  <c r="I20" i="1"/>
  <c r="I21" i="1"/>
  <c r="U20" i="1"/>
  <c r="U21" i="1"/>
  <c r="U11" i="1"/>
  <c r="U12" i="1"/>
  <c r="U13" i="1"/>
  <c r="U14" i="1"/>
  <c r="U15" i="1"/>
  <c r="U16" i="1"/>
  <c r="U17" i="1"/>
  <c r="U18" i="1"/>
  <c r="U19" i="1"/>
  <c r="I11" i="1"/>
  <c r="I12" i="1"/>
  <c r="I13" i="1"/>
  <c r="I14" i="1"/>
  <c r="I15" i="1"/>
  <c r="I16" i="1"/>
  <c r="I17" i="1"/>
  <c r="I18" i="1"/>
  <c r="I19" i="1"/>
  <c r="B11" i="1"/>
  <c r="B12" i="1"/>
  <c r="B13" i="1"/>
  <c r="B14" i="1"/>
  <c r="F14" i="1"/>
  <c r="F13" i="1"/>
  <c r="F12" i="1"/>
  <c r="F11" i="1"/>
  <c r="C4" i="12" s="1"/>
  <c r="D4" i="12" s="1"/>
  <c r="K36" i="4" l="1"/>
  <c r="U38" i="4"/>
  <c r="M49" i="4"/>
  <c r="Y79" i="4" a="1"/>
  <c r="Y79" i="4" s="1"/>
  <c r="N82" i="4"/>
  <c r="O84" i="4"/>
  <c r="V97" i="4" a="1"/>
  <c r="V97" i="4" s="1"/>
  <c r="M100" i="4"/>
  <c r="F97" i="4"/>
  <c r="S109" i="4" a="1"/>
  <c r="S109" i="4" s="1"/>
  <c r="T109" i="4" s="1"/>
  <c r="F111" i="4"/>
  <c r="U131" i="4"/>
  <c r="W97" i="4" a="1"/>
  <c r="W97" i="4" s="1"/>
  <c r="Y48" i="4" a="1"/>
  <c r="Y48" i="4" s="1"/>
  <c r="M79" i="4"/>
  <c r="T42" i="4"/>
  <c r="M58" i="4"/>
  <c r="M69" i="4"/>
  <c r="U82" i="4"/>
  <c r="Y82" i="4" a="1"/>
  <c r="Y82" i="4" s="1"/>
  <c r="K92" i="4"/>
  <c r="U94" i="4"/>
  <c r="S97" i="4" a="1"/>
  <c r="S97" i="4" s="1"/>
  <c r="T97" i="4" s="1"/>
  <c r="Y98" i="4" a="1"/>
  <c r="Y98" i="4" s="1"/>
  <c r="O99" i="4"/>
  <c r="X125" i="4" a="1"/>
  <c r="X125" i="4" s="1"/>
  <c r="K133" i="4"/>
  <c r="N129" i="4"/>
  <c r="M45" i="4"/>
  <c r="M73" i="4"/>
  <c r="J74" i="4"/>
  <c r="M74" i="4" s="1"/>
  <c r="N78" i="4"/>
  <c r="V94" i="4" a="1"/>
  <c r="V94" i="4" s="1"/>
  <c r="X99" i="4" a="1"/>
  <c r="X99" i="4" s="1"/>
  <c r="W129" i="4" a="1"/>
  <c r="W129" i="4" s="1"/>
  <c r="N45" i="4"/>
  <c r="M56" i="4"/>
  <c r="K83" i="4"/>
  <c r="M97" i="4"/>
  <c r="T131" i="4"/>
  <c r="F49" i="4"/>
  <c r="U49" i="4"/>
  <c r="O87" i="4"/>
  <c r="P87" i="4"/>
  <c r="Q87" i="4" s="1"/>
  <c r="P46" i="4"/>
  <c r="Q46" i="4" s="1"/>
  <c r="W46" i="4" a="1"/>
  <c r="W46" i="4" s="1"/>
  <c r="X46" i="4" a="1"/>
  <c r="X46" i="4" s="1"/>
  <c r="O46" i="4"/>
  <c r="W82" i="4" a="1"/>
  <c r="W82" i="4" s="1"/>
  <c r="O82" i="4"/>
  <c r="O133" i="4"/>
  <c r="W133" i="4" a="1"/>
  <c r="W133" i="4" s="1"/>
  <c r="F45" i="4"/>
  <c r="U45" i="4"/>
  <c r="V82" i="4" a="1"/>
  <c r="V82" i="4" s="1"/>
  <c r="M82" i="4"/>
  <c r="K53" i="4"/>
  <c r="W53" i="4" a="1"/>
  <c r="W53" i="4" s="1"/>
  <c r="O53" i="4"/>
  <c r="M71" i="4"/>
  <c r="N71" i="4"/>
  <c r="P89" i="4"/>
  <c r="Q89" i="4" s="1"/>
  <c r="K89" i="4"/>
  <c r="W89" i="4" a="1"/>
  <c r="W89" i="4" s="1"/>
  <c r="Y89" i="4" a="1"/>
  <c r="Y89" i="4" s="1"/>
  <c r="O89" i="4"/>
  <c r="V109" i="4" a="1"/>
  <c r="V109" i="4" s="1"/>
  <c r="J122" i="4"/>
  <c r="M122" i="4" s="1"/>
  <c r="N122" i="4"/>
  <c r="X129" i="4" a="1"/>
  <c r="X129" i="4" s="1"/>
  <c r="N59" i="4"/>
  <c r="J59" i="4"/>
  <c r="M59" i="4" s="1"/>
  <c r="S85" i="4" a="1"/>
  <c r="S85" i="4" s="1"/>
  <c r="T85" i="4" s="1"/>
  <c r="M130" i="4"/>
  <c r="N130" i="4"/>
  <c r="W130" i="4" a="1"/>
  <c r="W130" i="4" s="1"/>
  <c r="R85" i="4" a="1"/>
  <c r="R85" i="4" s="1"/>
  <c r="R109" i="4" a="1"/>
  <c r="R109" i="4" s="1"/>
  <c r="F86" i="4"/>
  <c r="U86" i="4"/>
  <c r="X109" i="4" a="1"/>
  <c r="X109" i="4" s="1"/>
  <c r="F47" i="4"/>
  <c r="U47" i="4"/>
  <c r="V45" i="4" a="1"/>
  <c r="V45" i="4" s="1"/>
  <c r="N49" i="4"/>
  <c r="O61" i="4"/>
  <c r="X61" i="4" a="1"/>
  <c r="X61" i="4" s="1"/>
  <c r="P61" i="4"/>
  <c r="Q61" i="4" s="1"/>
  <c r="W61" i="4" a="1"/>
  <c r="W61" i="4" s="1"/>
  <c r="V46" i="4" a="1"/>
  <c r="V46" i="4" s="1"/>
  <c r="X48" i="4" a="1"/>
  <c r="X48" i="4" s="1"/>
  <c r="P48" i="4"/>
  <c r="Q48" i="4" s="1"/>
  <c r="W48" i="4" a="1"/>
  <c r="W48" i="4" s="1"/>
  <c r="O48" i="4"/>
  <c r="X95" i="4" a="1"/>
  <c r="X95" i="4" s="1"/>
  <c r="P95" i="4"/>
  <c r="Q95" i="4" s="1"/>
  <c r="W95" i="4" a="1"/>
  <c r="W95" i="4" s="1"/>
  <c r="O95" i="4"/>
  <c r="P104" i="4"/>
  <c r="Q104" i="4" s="1"/>
  <c r="W104" i="4" a="1"/>
  <c r="W104" i="4" s="1"/>
  <c r="X112" i="4" a="1"/>
  <c r="X112" i="4" s="1"/>
  <c r="O112" i="4"/>
  <c r="W112" i="4" a="1"/>
  <c r="W112" i="4" s="1"/>
  <c r="Y120" i="4" a="1"/>
  <c r="Y120" i="4" s="1"/>
  <c r="J120" i="4"/>
  <c r="X130" i="4" a="1"/>
  <c r="X130" i="4" s="1"/>
  <c r="S36" i="4" a="1"/>
  <c r="S36" i="4" s="1"/>
  <c r="R36" i="4" a="1"/>
  <c r="R36" i="4" s="1"/>
  <c r="M42" i="4"/>
  <c r="V42" i="4" a="1"/>
  <c r="V42" i="4" s="1"/>
  <c r="W38" i="4" a="1"/>
  <c r="W38" i="4" s="1"/>
  <c r="X38" i="4" a="1"/>
  <c r="X38" i="4" s="1"/>
  <c r="O39" i="4"/>
  <c r="P39" i="4"/>
  <c r="Q39" i="4" s="1"/>
  <c r="W39" i="4" a="1"/>
  <c r="W39" i="4" s="1"/>
  <c r="X39" i="4" a="1"/>
  <c r="X39" i="4" s="1"/>
  <c r="Y39" i="4" a="1"/>
  <c r="Y39" i="4" s="1"/>
  <c r="N39" i="4"/>
  <c r="J39" i="4"/>
  <c r="K39" i="4" s="1"/>
  <c r="M48" i="4"/>
  <c r="K48" i="4"/>
  <c r="N42" i="4"/>
  <c r="X42" i="4" a="1"/>
  <c r="X42" i="4" s="1"/>
  <c r="W47" i="4" a="1"/>
  <c r="W47" i="4" s="1"/>
  <c r="V59" i="4" a="1"/>
  <c r="V59" i="4" s="1"/>
  <c r="F59" i="4"/>
  <c r="U59" i="4"/>
  <c r="V47" i="4" a="1"/>
  <c r="V47" i="4" s="1"/>
  <c r="V50" i="4" a="1"/>
  <c r="V50" i="4" s="1"/>
  <c r="F50" i="4"/>
  <c r="U50" i="4"/>
  <c r="M61" i="4"/>
  <c r="K61" i="4"/>
  <c r="K66" i="4"/>
  <c r="O66" i="4"/>
  <c r="W66" i="4" a="1"/>
  <c r="W66" i="4" s="1"/>
  <c r="X66" i="4" a="1"/>
  <c r="X66" i="4" s="1"/>
  <c r="P66" i="4"/>
  <c r="Q66" i="4" s="1"/>
  <c r="X62" i="4" a="1"/>
  <c r="X62" i="4" s="1"/>
  <c r="O62" i="4"/>
  <c r="P62" i="4"/>
  <c r="Q62" i="4" s="1"/>
  <c r="W62" i="4" a="1"/>
  <c r="W62" i="4" s="1"/>
  <c r="R49" i="4" a="1"/>
  <c r="R49" i="4" s="1"/>
  <c r="S49" i="4" a="1"/>
  <c r="S49" i="4" s="1"/>
  <c r="T49" i="4" s="1"/>
  <c r="M60" i="4"/>
  <c r="V66" i="4" a="1"/>
  <c r="V66" i="4" s="1"/>
  <c r="X70" i="4" a="1"/>
  <c r="X70" i="4" s="1"/>
  <c r="K70" i="4"/>
  <c r="P70" i="4"/>
  <c r="Q70" i="4" s="1"/>
  <c r="W70" i="4" a="1"/>
  <c r="W70" i="4" s="1"/>
  <c r="O70" i="4"/>
  <c r="Y70" i="4" a="1"/>
  <c r="Y70" i="4" s="1"/>
  <c r="V72" i="4" a="1"/>
  <c r="V72" i="4" s="1"/>
  <c r="F72" i="4"/>
  <c r="U72" i="4"/>
  <c r="U78" i="4"/>
  <c r="F78" i="4"/>
  <c r="V78" i="4" a="1"/>
  <c r="V78" i="4" s="1"/>
  <c r="N54" i="4"/>
  <c r="O67" i="4"/>
  <c r="W67" i="4" a="1"/>
  <c r="W67" i="4" s="1"/>
  <c r="P67" i="4"/>
  <c r="Q67" i="4" s="1"/>
  <c r="X67" i="4" a="1"/>
  <c r="X67" i="4" s="1"/>
  <c r="N58" i="4"/>
  <c r="O65" i="4"/>
  <c r="W65" i="4" a="1"/>
  <c r="W65" i="4" s="1"/>
  <c r="P65" i="4"/>
  <c r="Q65" i="4" s="1"/>
  <c r="X65" i="4" a="1"/>
  <c r="X65" i="4" s="1"/>
  <c r="V76" i="4" a="1"/>
  <c r="V76" i="4" s="1"/>
  <c r="F76" i="4"/>
  <c r="U76" i="4"/>
  <c r="Y66" i="4" a="1"/>
  <c r="Y66" i="4" s="1"/>
  <c r="N73" i="4"/>
  <c r="P88" i="4"/>
  <c r="Q88" i="4" s="1"/>
  <c r="W88" i="4" a="1"/>
  <c r="W88" i="4" s="1"/>
  <c r="O88" i="4"/>
  <c r="X88" i="4" a="1"/>
  <c r="X88" i="4" s="1"/>
  <c r="R80" i="4" a="1"/>
  <c r="R80" i="4" s="1"/>
  <c r="S80" i="4" a="1"/>
  <c r="S80" i="4" s="1"/>
  <c r="T80" i="4" s="1"/>
  <c r="K86" i="4"/>
  <c r="O86" i="4"/>
  <c r="W86" i="4" a="1"/>
  <c r="W86" i="4" s="1"/>
  <c r="X86" i="4" a="1"/>
  <c r="X86" i="4" s="1"/>
  <c r="P86" i="4"/>
  <c r="Q86" i="4" s="1"/>
  <c r="N96" i="4"/>
  <c r="J96" i="4"/>
  <c r="K96" i="4" s="1"/>
  <c r="Y96" i="4" a="1"/>
  <c r="Y96" i="4" s="1"/>
  <c r="X106" i="4" a="1"/>
  <c r="X106" i="4" s="1"/>
  <c r="O106" i="4"/>
  <c r="P106" i="4"/>
  <c r="Q106" i="4" s="1"/>
  <c r="W106" i="4" a="1"/>
  <c r="W106" i="4" s="1"/>
  <c r="K106" i="4"/>
  <c r="Y106" i="4" a="1"/>
  <c r="Y106" i="4" s="1"/>
  <c r="P91" i="4"/>
  <c r="Q91" i="4" s="1"/>
  <c r="W91" i="4" a="1"/>
  <c r="W91" i="4" s="1"/>
  <c r="K91" i="4"/>
  <c r="O91" i="4"/>
  <c r="X91" i="4" a="1"/>
  <c r="X91" i="4" s="1"/>
  <c r="Y91" i="4" a="1"/>
  <c r="Y91" i="4" s="1"/>
  <c r="N91" i="4"/>
  <c r="J91" i="4"/>
  <c r="Y99" i="4" a="1"/>
  <c r="Y99" i="4" s="1"/>
  <c r="N99" i="4"/>
  <c r="J99" i="4"/>
  <c r="K99" i="4" s="1"/>
  <c r="R98" i="4" a="1"/>
  <c r="R98" i="4" s="1"/>
  <c r="S98" i="4" a="1"/>
  <c r="S98" i="4" s="1"/>
  <c r="T98" i="4" s="1"/>
  <c r="M87" i="4"/>
  <c r="P93" i="4"/>
  <c r="Q93" i="4" s="1"/>
  <c r="W93" i="4" a="1"/>
  <c r="W93" i="4" s="1"/>
  <c r="O93" i="4"/>
  <c r="X93" i="4" a="1"/>
  <c r="X93" i="4" s="1"/>
  <c r="Y93" i="4" a="1"/>
  <c r="Y93" i="4" s="1"/>
  <c r="N93" i="4"/>
  <c r="J93" i="4"/>
  <c r="K93" i="4" s="1"/>
  <c r="W111" i="4" a="1"/>
  <c r="W111" i="4" s="1"/>
  <c r="W113" i="4" a="1"/>
  <c r="W113" i="4" s="1"/>
  <c r="V114" i="4" a="1"/>
  <c r="V114" i="4" s="1"/>
  <c r="F114" i="4"/>
  <c r="U114" i="4"/>
  <c r="V117" i="4" a="1"/>
  <c r="V117" i="4" s="1"/>
  <c r="F117" i="4"/>
  <c r="U117" i="4"/>
  <c r="F122" i="4"/>
  <c r="V122" i="4" a="1"/>
  <c r="V122" i="4" s="1"/>
  <c r="U122" i="4"/>
  <c r="N100" i="4"/>
  <c r="R107" i="4" a="1"/>
  <c r="R107" i="4" s="1"/>
  <c r="S107" i="4" a="1"/>
  <c r="S107" i="4" s="1"/>
  <c r="T107" i="4" s="1"/>
  <c r="W118" i="4" a="1"/>
  <c r="W118" i="4" s="1"/>
  <c r="O118" i="4"/>
  <c r="X118" i="4" a="1"/>
  <c r="X118" i="4" s="1"/>
  <c r="P118" i="4"/>
  <c r="Q118" i="4" s="1"/>
  <c r="K112" i="4"/>
  <c r="K116" i="4"/>
  <c r="O116" i="4"/>
  <c r="P116" i="4"/>
  <c r="Q116" i="4" s="1"/>
  <c r="X116" i="4" a="1"/>
  <c r="X116" i="4" s="1"/>
  <c r="W116" i="4" a="1"/>
  <c r="W116" i="4" s="1"/>
  <c r="Y116" i="4" a="1"/>
  <c r="Y116" i="4" s="1"/>
  <c r="V121" i="4" a="1"/>
  <c r="V121" i="4" s="1"/>
  <c r="K125" i="4"/>
  <c r="V132" i="4" a="1"/>
  <c r="V132" i="4" s="1"/>
  <c r="F132" i="4"/>
  <c r="U132" i="4"/>
  <c r="S120" i="4" a="1"/>
  <c r="S120" i="4" s="1"/>
  <c r="T120" i="4" s="1"/>
  <c r="R120" i="4" a="1"/>
  <c r="R120" i="4" s="1"/>
  <c r="V123" i="4" a="1"/>
  <c r="V123" i="4" s="1"/>
  <c r="F123" i="4"/>
  <c r="U123" i="4"/>
  <c r="S130" i="4" a="1"/>
  <c r="S130" i="4" s="1"/>
  <c r="T130" i="4" s="1"/>
  <c r="R130" i="4" a="1"/>
  <c r="R130" i="4" s="1"/>
  <c r="W121" i="4" a="1"/>
  <c r="W121" i="4" s="1"/>
  <c r="F128" i="4"/>
  <c r="U128" i="4"/>
  <c r="V128" i="4" a="1"/>
  <c r="V128" i="4" s="1"/>
  <c r="M104" i="4"/>
  <c r="P37" i="4"/>
  <c r="Q37" i="4" s="1"/>
  <c r="Y37" i="4" a="1"/>
  <c r="Y37" i="4" s="1"/>
  <c r="W37" i="4" a="1"/>
  <c r="W37" i="4" s="1"/>
  <c r="X37" i="4" a="1"/>
  <c r="X37" i="4" s="1"/>
  <c r="K37" i="4"/>
  <c r="O37" i="4"/>
  <c r="M38" i="4"/>
  <c r="V39" i="4" a="1"/>
  <c r="V39" i="4" s="1"/>
  <c r="F39" i="4"/>
  <c r="U39" i="4"/>
  <c r="W41" i="4" a="1"/>
  <c r="W41" i="4" s="1"/>
  <c r="K41" i="4"/>
  <c r="O41" i="4"/>
  <c r="P41" i="4"/>
  <c r="Q41" i="4" s="1"/>
  <c r="X41" i="4" a="1"/>
  <c r="X41" i="4" s="1"/>
  <c r="Y41" i="4" a="1"/>
  <c r="Y41" i="4" s="1"/>
  <c r="K43" i="4"/>
  <c r="O43" i="4"/>
  <c r="W43" i="4" a="1"/>
  <c r="W43" i="4" s="1"/>
  <c r="P43" i="4"/>
  <c r="Q43" i="4" s="1"/>
  <c r="X43" i="4" a="1"/>
  <c r="X43" i="4" s="1"/>
  <c r="Y43" i="4" a="1"/>
  <c r="Y43" i="4" s="1"/>
  <c r="S47" i="4" a="1"/>
  <c r="S47" i="4" s="1"/>
  <c r="T47" i="4" s="1"/>
  <c r="R47" i="4" a="1"/>
  <c r="R47" i="4" s="1"/>
  <c r="M57" i="4"/>
  <c r="W57" i="4" a="1"/>
  <c r="W57" i="4" s="1"/>
  <c r="X49" i="4" a="1"/>
  <c r="X49" i="4" s="1"/>
  <c r="K54" i="4"/>
  <c r="O54" i="4"/>
  <c r="X54" i="4" a="1"/>
  <c r="X54" i="4" s="1"/>
  <c r="P54" i="4"/>
  <c r="Q54" i="4" s="1"/>
  <c r="W54" i="4" a="1"/>
  <c r="W54" i="4" s="1"/>
  <c r="K58" i="4"/>
  <c r="O58" i="4"/>
  <c r="W58" i="4" a="1"/>
  <c r="W58" i="4" s="1"/>
  <c r="X58" i="4" a="1"/>
  <c r="X58" i="4" s="1"/>
  <c r="P58" i="4"/>
  <c r="Q58" i="4" s="1"/>
  <c r="J62" i="4"/>
  <c r="K62" i="4" s="1"/>
  <c r="Y62" i="4" a="1"/>
  <c r="Y62" i="4" s="1"/>
  <c r="N62" i="4"/>
  <c r="W55" i="4" a="1"/>
  <c r="W55" i="4" s="1"/>
  <c r="K55" i="4"/>
  <c r="O55" i="4"/>
  <c r="P55" i="4"/>
  <c r="Q55" i="4" s="1"/>
  <c r="X55" i="4" a="1"/>
  <c r="X55" i="4" s="1"/>
  <c r="V57" i="4" a="1"/>
  <c r="V57" i="4" s="1"/>
  <c r="K60" i="4"/>
  <c r="O60" i="4"/>
  <c r="W60" i="4" a="1"/>
  <c r="W60" i="4" s="1"/>
  <c r="X60" i="4" a="1"/>
  <c r="X60" i="4" s="1"/>
  <c r="P60" i="4"/>
  <c r="Q60" i="4" s="1"/>
  <c r="W68" i="4" a="1"/>
  <c r="W68" i="4" s="1"/>
  <c r="K68" i="4"/>
  <c r="P68" i="4"/>
  <c r="Q68" i="4" s="1"/>
  <c r="Y68" i="4" a="1"/>
  <c r="Y68" i="4" s="1"/>
  <c r="O68" i="4"/>
  <c r="X68" i="4" a="1"/>
  <c r="X68" i="4" s="1"/>
  <c r="M75" i="4"/>
  <c r="V75" i="4" a="1"/>
  <c r="V75" i="4" s="1"/>
  <c r="F62" i="4"/>
  <c r="U62" i="4"/>
  <c r="V62" i="4" a="1"/>
  <c r="V62" i="4" s="1"/>
  <c r="W49" i="4" a="1"/>
  <c r="W49" i="4" s="1"/>
  <c r="U70" i="4"/>
  <c r="F70" i="4"/>
  <c r="V70" i="4" a="1"/>
  <c r="V70" i="4" s="1"/>
  <c r="N75" i="4"/>
  <c r="Y54" i="4" a="1"/>
  <c r="Y54" i="4" s="1"/>
  <c r="V64" i="4" a="1"/>
  <c r="V64" i="4" s="1"/>
  <c r="J67" i="4"/>
  <c r="K67" i="4" s="1"/>
  <c r="Y67" i="4" a="1"/>
  <c r="Y67" i="4" s="1"/>
  <c r="N67" i="4"/>
  <c r="K73" i="4"/>
  <c r="O73" i="4"/>
  <c r="P73" i="4"/>
  <c r="Q73" i="4" s="1"/>
  <c r="W73" i="4" a="1"/>
  <c r="W73" i="4" s="1"/>
  <c r="X73" i="4" a="1"/>
  <c r="X73" i="4" s="1"/>
  <c r="J65" i="4"/>
  <c r="K65" i="4" s="1"/>
  <c r="N65" i="4"/>
  <c r="Y65" i="4" a="1"/>
  <c r="Y65" i="4" s="1"/>
  <c r="N66" i="4"/>
  <c r="O77" i="4"/>
  <c r="P77" i="4"/>
  <c r="Q77" i="4" s="1"/>
  <c r="W77" i="4" a="1"/>
  <c r="W77" i="4" s="1"/>
  <c r="X77" i="4" a="1"/>
  <c r="X77" i="4" s="1"/>
  <c r="W90" i="4" a="1"/>
  <c r="W90" i="4" s="1"/>
  <c r="V84" i="4" a="1"/>
  <c r="V84" i="4" s="1"/>
  <c r="N88" i="4"/>
  <c r="J88" i="4"/>
  <c r="K88" i="4" s="1"/>
  <c r="Y88" i="4" a="1"/>
  <c r="Y88" i="4" s="1"/>
  <c r="S90" i="4" a="1"/>
  <c r="S90" i="4" s="1"/>
  <c r="T90" i="4" s="1"/>
  <c r="R90" i="4" a="1"/>
  <c r="R90" i="4" s="1"/>
  <c r="M98" i="4"/>
  <c r="N98" i="4"/>
  <c r="V91" i="4" a="1"/>
  <c r="V91" i="4" s="1"/>
  <c r="F91" i="4"/>
  <c r="U91" i="4"/>
  <c r="W98" i="4" a="1"/>
  <c r="W98" i="4" s="1"/>
  <c r="R101" i="4" a="1"/>
  <c r="R101" i="4" s="1"/>
  <c r="S101" i="4" a="1"/>
  <c r="S101" i="4" s="1"/>
  <c r="T101" i="4" s="1"/>
  <c r="Y86" i="4" a="1"/>
  <c r="Y86" i="4" s="1"/>
  <c r="F93" i="4"/>
  <c r="U93" i="4"/>
  <c r="V93" i="4" a="1"/>
  <c r="V93" i="4" s="1"/>
  <c r="X98" i="4" a="1"/>
  <c r="X98" i="4" s="1"/>
  <c r="J118" i="4"/>
  <c r="K118" i="4" s="1"/>
  <c r="Y118" i="4" a="1"/>
  <c r="Y118" i="4" s="1"/>
  <c r="N118" i="4"/>
  <c r="R110" i="4" a="1"/>
  <c r="R110" i="4" s="1"/>
  <c r="S110" i="4" a="1"/>
  <c r="S110" i="4" s="1"/>
  <c r="T110" i="4" s="1"/>
  <c r="K107" i="4"/>
  <c r="R111" i="4" a="1"/>
  <c r="R111" i="4" s="1"/>
  <c r="S111" i="4" a="1"/>
  <c r="S111" i="4" s="1"/>
  <c r="T111" i="4" s="1"/>
  <c r="R113" i="4" a="1"/>
  <c r="R113" i="4" s="1"/>
  <c r="S113" i="4" a="1"/>
  <c r="S113" i="4" s="1"/>
  <c r="T113" i="4" s="1"/>
  <c r="V118" i="4" a="1"/>
  <c r="V118" i="4" s="1"/>
  <c r="U118" i="4"/>
  <c r="F118" i="4"/>
  <c r="V102" i="4" a="1"/>
  <c r="V102" i="4" s="1"/>
  <c r="P117" i="4"/>
  <c r="Q117" i="4" s="1"/>
  <c r="W117" i="4" a="1"/>
  <c r="W117" i="4" s="1"/>
  <c r="O117" i="4"/>
  <c r="X117" i="4" a="1"/>
  <c r="X117" i="4" s="1"/>
  <c r="X124" i="4" a="1"/>
  <c r="X124" i="4" s="1"/>
  <c r="W124" i="4" a="1"/>
  <c r="W124" i="4" s="1"/>
  <c r="K124" i="4"/>
  <c r="Y124" i="4" a="1"/>
  <c r="Y124" i="4" s="1"/>
  <c r="O124" i="4"/>
  <c r="P124" i="4"/>
  <c r="Q124" i="4" s="1"/>
  <c r="K119" i="4"/>
  <c r="V126" i="4" a="1"/>
  <c r="V126" i="4" s="1"/>
  <c r="F126" i="4"/>
  <c r="U126" i="4"/>
  <c r="N131" i="4"/>
  <c r="J131" i="4"/>
  <c r="K131" i="4" s="1"/>
  <c r="Y131" i="4" a="1"/>
  <c r="Y131" i="4" s="1"/>
  <c r="M129" i="4"/>
  <c r="V131" i="4" a="1"/>
  <c r="V131" i="4" s="1"/>
  <c r="T36" i="4"/>
  <c r="J35" i="4"/>
  <c r="M35" i="4" s="1"/>
  <c r="N35" i="4"/>
  <c r="Y35" i="4" a="1"/>
  <c r="Y35" i="4" s="1"/>
  <c r="F35" i="4"/>
  <c r="U35" i="4"/>
  <c r="V35" i="4" a="1"/>
  <c r="V35" i="4" s="1"/>
  <c r="N38" i="4"/>
  <c r="R38" i="4" a="1"/>
  <c r="R38" i="4" s="1"/>
  <c r="S38" i="4" a="1"/>
  <c r="S38" i="4" s="1"/>
  <c r="T38" i="4" s="1"/>
  <c r="V41" i="4" a="1"/>
  <c r="V41" i="4" s="1"/>
  <c r="F41" i="4"/>
  <c r="U41" i="4"/>
  <c r="V43" i="4" a="1"/>
  <c r="V43" i="4" s="1"/>
  <c r="F43" i="4"/>
  <c r="U43" i="4"/>
  <c r="M46" i="4"/>
  <c r="K46" i="4"/>
  <c r="X47" i="4" a="1"/>
  <c r="X47" i="4" s="1"/>
  <c r="V49" i="4" a="1"/>
  <c r="V49" i="4" s="1"/>
  <c r="W42" i="4" a="1"/>
  <c r="W42" i="4" s="1"/>
  <c r="N47" i="4"/>
  <c r="J47" i="4"/>
  <c r="K47" i="4" s="1"/>
  <c r="Y47" i="4" a="1"/>
  <c r="Y47" i="4" s="1"/>
  <c r="V54" i="4" a="1"/>
  <c r="V54" i="4" s="1"/>
  <c r="F54" i="4"/>
  <c r="U54" i="4"/>
  <c r="V58" i="4" a="1"/>
  <c r="V58" i="4" s="1"/>
  <c r="U58" i="4"/>
  <c r="F58" i="4"/>
  <c r="U63" i="4"/>
  <c r="F63" i="4"/>
  <c r="V63" i="4" a="1"/>
  <c r="V63" i="4" s="1"/>
  <c r="V55" i="4" a="1"/>
  <c r="V55" i="4" s="1"/>
  <c r="F55" i="4"/>
  <c r="U55" i="4"/>
  <c r="M63" i="4"/>
  <c r="F68" i="4"/>
  <c r="U68" i="4"/>
  <c r="V68" i="4" a="1"/>
  <c r="V68" i="4" s="1"/>
  <c r="V71" i="4" a="1"/>
  <c r="V71" i="4" s="1"/>
  <c r="F71" i="4"/>
  <c r="U71" i="4"/>
  <c r="T79" i="4"/>
  <c r="K51" i="4"/>
  <c r="O51" i="4"/>
  <c r="W51" i="4" a="1"/>
  <c r="W51" i="4" s="1"/>
  <c r="P51" i="4"/>
  <c r="Q51" i="4" s="1"/>
  <c r="X51" i="4" a="1"/>
  <c r="X51" i="4" s="1"/>
  <c r="K56" i="4"/>
  <c r="O56" i="4"/>
  <c r="W56" i="4" a="1"/>
  <c r="W56" i="4" s="1"/>
  <c r="X56" i="4" a="1"/>
  <c r="X56" i="4" s="1"/>
  <c r="P56" i="4"/>
  <c r="Q56" i="4" s="1"/>
  <c r="M62" i="4"/>
  <c r="X52" i="4" a="1"/>
  <c r="X52" i="4" s="1"/>
  <c r="K52" i="4"/>
  <c r="O52" i="4"/>
  <c r="W52" i="4" a="1"/>
  <c r="W52" i="4" s="1"/>
  <c r="P52" i="4"/>
  <c r="Q52" i="4" s="1"/>
  <c r="N57" i="4"/>
  <c r="N60" i="4"/>
  <c r="V79" i="4" a="1"/>
  <c r="V79" i="4" s="1"/>
  <c r="M67" i="4"/>
  <c r="V73" i="4" a="1"/>
  <c r="V73" i="4" s="1"/>
  <c r="F73" i="4"/>
  <c r="U73" i="4"/>
  <c r="N51" i="4"/>
  <c r="N56" i="4"/>
  <c r="M65" i="4"/>
  <c r="K74" i="4"/>
  <c r="O74" i="4"/>
  <c r="W74" i="4" a="1"/>
  <c r="W74" i="4" s="1"/>
  <c r="P74" i="4"/>
  <c r="Q74" i="4" s="1"/>
  <c r="X74" i="4" a="1"/>
  <c r="X74" i="4" s="1"/>
  <c r="Y74" i="4" a="1"/>
  <c r="Y74" i="4" s="1"/>
  <c r="V77" i="4" a="1"/>
  <c r="V77" i="4" s="1"/>
  <c r="F77" i="4"/>
  <c r="U77" i="4"/>
  <c r="Y73" i="4" a="1"/>
  <c r="Y73" i="4" s="1"/>
  <c r="S79" i="4" a="1"/>
  <c r="S79" i="4" s="1"/>
  <c r="R79" i="4" a="1"/>
  <c r="R79" i="4" s="1"/>
  <c r="P81" i="4"/>
  <c r="Q81" i="4" s="1"/>
  <c r="W81" i="4" a="1"/>
  <c r="W81" i="4" s="1"/>
  <c r="O81" i="4"/>
  <c r="X81" i="4" a="1"/>
  <c r="X81" i="4" s="1"/>
  <c r="N81" i="4"/>
  <c r="Y81" i="4" a="1"/>
  <c r="Y81" i="4" s="1"/>
  <c r="J81" i="4"/>
  <c r="K81" i="4" s="1"/>
  <c r="X84" i="4" a="1"/>
  <c r="X84" i="4" s="1"/>
  <c r="M96" i="4"/>
  <c r="X96" i="4" a="1"/>
  <c r="X96" i="4" s="1"/>
  <c r="M91" i="4"/>
  <c r="M99" i="4"/>
  <c r="F100" i="4"/>
  <c r="U100" i="4"/>
  <c r="V100" i="4" a="1"/>
  <c r="V100" i="4" s="1"/>
  <c r="V81" i="4" a="1"/>
  <c r="V81" i="4" s="1"/>
  <c r="M93" i="4"/>
  <c r="R99" i="4" a="1"/>
  <c r="R99" i="4" s="1"/>
  <c r="S99" i="4" a="1"/>
  <c r="S99" i="4" s="1"/>
  <c r="S102" i="4" a="1"/>
  <c r="S102" i="4" s="1"/>
  <c r="T102" i="4" s="1"/>
  <c r="R102" i="4" a="1"/>
  <c r="R102" i="4" s="1"/>
  <c r="N111" i="4"/>
  <c r="J111" i="4"/>
  <c r="K111" i="4" s="1"/>
  <c r="Y111" i="4" a="1"/>
  <c r="Y111" i="4" s="1"/>
  <c r="Y113" i="4" a="1"/>
  <c r="Y113" i="4" s="1"/>
  <c r="J113" i="4"/>
  <c r="K113" i="4" s="1"/>
  <c r="N113" i="4"/>
  <c r="Y121" i="4" a="1"/>
  <c r="Y121" i="4" s="1"/>
  <c r="N121" i="4"/>
  <c r="J121" i="4"/>
  <c r="K121" i="4" s="1"/>
  <c r="V96" i="4" a="1"/>
  <c r="V96" i="4" s="1"/>
  <c r="P103" i="4"/>
  <c r="Q103" i="4" s="1"/>
  <c r="W103" i="4" a="1"/>
  <c r="W103" i="4" s="1"/>
  <c r="O103" i="4"/>
  <c r="X103" i="4" a="1"/>
  <c r="X103" i="4" s="1"/>
  <c r="Y103" i="4" a="1"/>
  <c r="Y103" i="4" s="1"/>
  <c r="N103" i="4"/>
  <c r="J103" i="4"/>
  <c r="K103" i="4" s="1"/>
  <c r="R104" i="4" a="1"/>
  <c r="R104" i="4" s="1"/>
  <c r="S104" i="4" a="1"/>
  <c r="S104" i="4" s="1"/>
  <c r="T104" i="4" s="1"/>
  <c r="K109" i="4"/>
  <c r="X111" i="4" a="1"/>
  <c r="X111" i="4" s="1"/>
  <c r="X113" i="4" a="1"/>
  <c r="X113" i="4" s="1"/>
  <c r="M118" i="4"/>
  <c r="P105" i="4"/>
  <c r="Q105" i="4" s="1"/>
  <c r="W105" i="4" a="1"/>
  <c r="W105" i="4" s="1"/>
  <c r="O105" i="4"/>
  <c r="X105" i="4" a="1"/>
  <c r="X105" i="4" s="1"/>
  <c r="Y105" i="4" a="1"/>
  <c r="Y105" i="4" s="1"/>
  <c r="N105" i="4"/>
  <c r="J105" i="4"/>
  <c r="K105" i="4" s="1"/>
  <c r="F127" i="4"/>
  <c r="U127" i="4"/>
  <c r="V127" i="4" a="1"/>
  <c r="V127" i="4" s="1"/>
  <c r="S121" i="4" a="1"/>
  <c r="S121" i="4" s="1"/>
  <c r="T121" i="4" s="1"/>
  <c r="R121" i="4" a="1"/>
  <c r="R121" i="4" s="1"/>
  <c r="J123" i="4"/>
  <c r="M123" i="4" s="1"/>
  <c r="Y123" i="4" a="1"/>
  <c r="Y123" i="4" s="1"/>
  <c r="N123" i="4"/>
  <c r="J127" i="4"/>
  <c r="M127" i="4" s="1"/>
  <c r="Y127" i="4" a="1"/>
  <c r="Y127" i="4" s="1"/>
  <c r="N127" i="4"/>
  <c r="V113" i="4" a="1"/>
  <c r="V113" i="4" s="1"/>
  <c r="K126" i="4"/>
  <c r="O126" i="4"/>
  <c r="P126" i="4"/>
  <c r="Q126" i="4" s="1"/>
  <c r="X126" i="4" a="1"/>
  <c r="X126" i="4" s="1"/>
  <c r="W126" i="4" a="1"/>
  <c r="W126" i="4" s="1"/>
  <c r="N126" i="4"/>
  <c r="X35" i="4" a="1"/>
  <c r="X35" i="4" s="1"/>
  <c r="K35" i="4"/>
  <c r="O35" i="4"/>
  <c r="P35" i="4"/>
  <c r="Q35" i="4" s="1"/>
  <c r="W35" i="4" a="1"/>
  <c r="W35" i="4" s="1"/>
  <c r="K45" i="4"/>
  <c r="O45" i="4"/>
  <c r="W45" i="4" a="1"/>
  <c r="W45" i="4" s="1"/>
  <c r="X45" i="4" a="1"/>
  <c r="X45" i="4" s="1"/>
  <c r="P45" i="4"/>
  <c r="Q45" i="4" s="1"/>
  <c r="W59" i="4" a="1"/>
  <c r="W59" i="4" s="1"/>
  <c r="O59" i="4"/>
  <c r="X59" i="4" a="1"/>
  <c r="X59" i="4" s="1"/>
  <c r="P59" i="4"/>
  <c r="Q59" i="4" s="1"/>
  <c r="X50" i="4" a="1"/>
  <c r="X50" i="4" s="1"/>
  <c r="K50" i="4"/>
  <c r="O50" i="4"/>
  <c r="P50" i="4"/>
  <c r="Q50" i="4" s="1"/>
  <c r="W50" i="4" a="1"/>
  <c r="W50" i="4" s="1"/>
  <c r="Y50" i="4" a="1"/>
  <c r="Y50" i="4" s="1"/>
  <c r="K64" i="4"/>
  <c r="O64" i="4"/>
  <c r="W64" i="4" a="1"/>
  <c r="W64" i="4" s="1"/>
  <c r="X64" i="4" a="1"/>
  <c r="X64" i="4" s="1"/>
  <c r="P64" i="4"/>
  <c r="Q64" i="4" s="1"/>
  <c r="X71" i="4" a="1"/>
  <c r="X71" i="4" s="1"/>
  <c r="K71" i="4"/>
  <c r="O71" i="4"/>
  <c r="P71" i="4"/>
  <c r="Q71" i="4" s="1"/>
  <c r="W71" i="4" a="1"/>
  <c r="W71" i="4" s="1"/>
  <c r="Y71" i="4" a="1"/>
  <c r="Y71" i="4" s="1"/>
  <c r="V51" i="4" a="1"/>
  <c r="V51" i="4" s="1"/>
  <c r="F51" i="4"/>
  <c r="U51" i="4"/>
  <c r="U56" i="4"/>
  <c r="F56" i="4"/>
  <c r="V56" i="4" a="1"/>
  <c r="V56" i="4" s="1"/>
  <c r="U52" i="4"/>
  <c r="F52" i="4"/>
  <c r="V52" i="4" a="1"/>
  <c r="V52" i="4" s="1"/>
  <c r="Y59" i="4" a="1"/>
  <c r="Y59" i="4" s="1"/>
  <c r="K63" i="4"/>
  <c r="O63" i="4"/>
  <c r="W63" i="4" a="1"/>
  <c r="W63" i="4" s="1"/>
  <c r="P63" i="4"/>
  <c r="Q63" i="4" s="1"/>
  <c r="X63" i="4" a="1"/>
  <c r="X63" i="4" s="1"/>
  <c r="Y63" i="4" a="1"/>
  <c r="Y63" i="4" s="1"/>
  <c r="K72" i="4"/>
  <c r="O72" i="4"/>
  <c r="W72" i="4" a="1"/>
  <c r="W72" i="4" s="1"/>
  <c r="X72" i="4" a="1"/>
  <c r="X72" i="4" s="1"/>
  <c r="P72" i="4"/>
  <c r="Q72" i="4" s="1"/>
  <c r="X75" i="4" a="1"/>
  <c r="X75" i="4" s="1"/>
  <c r="Y77" i="4" a="1"/>
  <c r="Y77" i="4" s="1"/>
  <c r="N77" i="4"/>
  <c r="J77" i="4"/>
  <c r="K77" i="4" s="1"/>
  <c r="K78" i="4"/>
  <c r="O78" i="4"/>
  <c r="W78" i="4" a="1"/>
  <c r="W78" i="4" s="1"/>
  <c r="P78" i="4"/>
  <c r="Q78" i="4" s="1"/>
  <c r="X78" i="4" a="1"/>
  <c r="X78" i="4" s="1"/>
  <c r="J84" i="4"/>
  <c r="K84" i="4" s="1"/>
  <c r="N84" i="4"/>
  <c r="Y84" i="4" a="1"/>
  <c r="Y84" i="4" s="1"/>
  <c r="U67" i="4"/>
  <c r="F67" i="4"/>
  <c r="V67" i="4" a="1"/>
  <c r="V67" i="4" s="1"/>
  <c r="R69" i="4" a="1"/>
  <c r="R69" i="4" s="1"/>
  <c r="S69" i="4" a="1"/>
  <c r="S69" i="4" s="1"/>
  <c r="T69" i="4" s="1"/>
  <c r="Y58" i="4" a="1"/>
  <c r="Y58" i="4" s="1"/>
  <c r="U65" i="4"/>
  <c r="F65" i="4"/>
  <c r="V65" i="4" a="1"/>
  <c r="V65" i="4" s="1"/>
  <c r="V74" i="4" a="1"/>
  <c r="V74" i="4" s="1"/>
  <c r="F74" i="4"/>
  <c r="U74" i="4"/>
  <c r="W76" i="4" a="1"/>
  <c r="W76" i="4" s="1"/>
  <c r="K76" i="4"/>
  <c r="O76" i="4"/>
  <c r="P76" i="4"/>
  <c r="Q76" i="4" s="1"/>
  <c r="X76" i="4" a="1"/>
  <c r="X76" i="4" s="1"/>
  <c r="Y76" i="4" a="1"/>
  <c r="Y76" i="4" s="1"/>
  <c r="X79" i="4" a="1"/>
  <c r="X79" i="4" s="1"/>
  <c r="W84" i="4" a="1"/>
  <c r="W84" i="4" s="1"/>
  <c r="X94" i="4" a="1"/>
  <c r="X94" i="4" s="1"/>
  <c r="O94" i="4"/>
  <c r="P94" i="4"/>
  <c r="Q94" i="4" s="1"/>
  <c r="W94" i="4" a="1"/>
  <c r="W94" i="4" s="1"/>
  <c r="K94" i="4"/>
  <c r="F88" i="4"/>
  <c r="U88" i="4"/>
  <c r="V88" i="4" a="1"/>
  <c r="V88" i="4" s="1"/>
  <c r="Y90" i="4" a="1"/>
  <c r="Y90" i="4" s="1"/>
  <c r="J90" i="4"/>
  <c r="K90" i="4" s="1"/>
  <c r="N90" i="4"/>
  <c r="R92" i="4" a="1"/>
  <c r="R92" i="4" s="1"/>
  <c r="S92" i="4" a="1"/>
  <c r="S92" i="4" s="1"/>
  <c r="T92" i="4" s="1"/>
  <c r="N79" i="4"/>
  <c r="W79" i="4" a="1"/>
  <c r="W79" i="4" s="1"/>
  <c r="R83" i="4" a="1"/>
  <c r="R83" i="4" s="1"/>
  <c r="S83" i="4" a="1"/>
  <c r="S83" i="4" s="1"/>
  <c r="T83" i="4" s="1"/>
  <c r="R84" i="4" a="1"/>
  <c r="R84" i="4" s="1"/>
  <c r="S84" i="4" a="1"/>
  <c r="S84" i="4" s="1"/>
  <c r="T84" i="4" s="1"/>
  <c r="M88" i="4"/>
  <c r="X90" i="4" a="1"/>
  <c r="X90" i="4" s="1"/>
  <c r="W96" i="4" a="1"/>
  <c r="W96" i="4" s="1"/>
  <c r="T99" i="4"/>
  <c r="P100" i="4"/>
  <c r="Q100" i="4" s="1"/>
  <c r="W100" i="4" a="1"/>
  <c r="W100" i="4" s="1"/>
  <c r="X100" i="4" a="1"/>
  <c r="X100" i="4" s="1"/>
  <c r="K100" i="4"/>
  <c r="O100" i="4"/>
  <c r="Y102" i="4" a="1"/>
  <c r="Y102" i="4" s="1"/>
  <c r="J102" i="4"/>
  <c r="K102" i="4" s="1"/>
  <c r="N102" i="4"/>
  <c r="V90" i="4" a="1"/>
  <c r="V90" i="4" s="1"/>
  <c r="W99" i="4" a="1"/>
  <c r="W99" i="4" s="1"/>
  <c r="X102" i="4" a="1"/>
  <c r="X102" i="4" s="1"/>
  <c r="P108" i="4"/>
  <c r="Q108" i="4" s="1"/>
  <c r="W108" i="4" a="1"/>
  <c r="W108" i="4" s="1"/>
  <c r="O108" i="4"/>
  <c r="X108" i="4" a="1"/>
  <c r="X108" i="4" s="1"/>
  <c r="O114" i="4"/>
  <c r="X114" i="4" a="1"/>
  <c r="X114" i="4" s="1"/>
  <c r="K114" i="4"/>
  <c r="P114" i="4"/>
  <c r="Q114" i="4" s="1"/>
  <c r="W114" i="4" a="1"/>
  <c r="W114" i="4" s="1"/>
  <c r="V116" i="4" a="1"/>
  <c r="V116" i="4" s="1"/>
  <c r="F116" i="4"/>
  <c r="U116" i="4"/>
  <c r="P122" i="4"/>
  <c r="Q122" i="4" s="1"/>
  <c r="K122" i="4"/>
  <c r="O122" i="4"/>
  <c r="X122" i="4" a="1"/>
  <c r="X122" i="4" s="1"/>
  <c r="W122" i="4" a="1"/>
  <c r="W122" i="4" s="1"/>
  <c r="Y100" i="4" a="1"/>
  <c r="Y100" i="4" s="1"/>
  <c r="V103" i="4" a="1"/>
  <c r="V103" i="4" s="1"/>
  <c r="F103" i="4"/>
  <c r="U103" i="4"/>
  <c r="J117" i="4"/>
  <c r="K117" i="4" s="1"/>
  <c r="N117" i="4"/>
  <c r="Y117" i="4" a="1"/>
  <c r="Y117" i="4" s="1"/>
  <c r="F105" i="4"/>
  <c r="U105" i="4"/>
  <c r="V105" i="4" a="1"/>
  <c r="V105" i="4" s="1"/>
  <c r="N108" i="4"/>
  <c r="J108" i="4"/>
  <c r="M108" i="4" s="1"/>
  <c r="Y108" i="4" a="1"/>
  <c r="Y108" i="4" s="1"/>
  <c r="R125" i="4" a="1"/>
  <c r="R125" i="4" s="1"/>
  <c r="S125" i="4" a="1"/>
  <c r="S125" i="4" s="1"/>
  <c r="T125" i="4" s="1"/>
  <c r="J128" i="4"/>
  <c r="M128" i="4" s="1"/>
  <c r="Y128" i="4" a="1"/>
  <c r="Y128" i="4" s="1"/>
  <c r="N128" i="4"/>
  <c r="X131" i="4" a="1"/>
  <c r="X131" i="4" s="1"/>
  <c r="W132" i="4" a="1"/>
  <c r="W132" i="4" s="1"/>
  <c r="O132" i="4"/>
  <c r="X132" i="4" a="1"/>
  <c r="X132" i="4" s="1"/>
  <c r="K132" i="4"/>
  <c r="P132" i="4"/>
  <c r="Q132" i="4" s="1"/>
  <c r="X121" i="4" a="1"/>
  <c r="X121" i="4" s="1"/>
  <c r="P123" i="4"/>
  <c r="Q123" i="4" s="1"/>
  <c r="W123" i="4" a="1"/>
  <c r="W123" i="4" s="1"/>
  <c r="O123" i="4"/>
  <c r="X123" i="4" a="1"/>
  <c r="X123" i="4" s="1"/>
  <c r="K123" i="4"/>
  <c r="V111" i="4" a="1"/>
  <c r="V111" i="4" s="1"/>
  <c r="W128" i="4" a="1"/>
  <c r="W128" i="4" s="1"/>
  <c r="O128" i="4"/>
  <c r="X128" i="4" a="1"/>
  <c r="X128" i="4" s="1"/>
  <c r="P128" i="4"/>
  <c r="Q128" i="4" s="1"/>
  <c r="Y114" i="4" a="1"/>
  <c r="Y114" i="4" s="1"/>
  <c r="P127" i="4"/>
  <c r="Q127" i="4" s="1"/>
  <c r="W127" i="4" a="1"/>
  <c r="W127" i="4" s="1"/>
  <c r="O127" i="4"/>
  <c r="X127" i="4" a="1"/>
  <c r="X127" i="4" s="1"/>
  <c r="K127" i="4"/>
  <c r="Y126" i="4" a="1"/>
  <c r="Y126" i="4" s="1"/>
  <c r="M29" i="4"/>
  <c r="N29" i="4"/>
  <c r="U28" i="4"/>
  <c r="V28" i="4" a="1"/>
  <c r="V28" i="4" s="1"/>
  <c r="F28" i="4"/>
  <c r="X27" i="4" a="1"/>
  <c r="X27" i="4" s="1"/>
  <c r="P27" i="4"/>
  <c r="Q27" i="4" s="1"/>
  <c r="K27" i="4"/>
  <c r="O27" i="4"/>
  <c r="W27" i="4" a="1"/>
  <c r="W27" i="4" s="1"/>
  <c r="Y27" i="4" a="1"/>
  <c r="Y27" i="4" s="1"/>
  <c r="O26" i="4"/>
  <c r="X26" i="4" a="1"/>
  <c r="X26" i="4" s="1"/>
  <c r="W26" i="4" a="1"/>
  <c r="W26" i="4" s="1"/>
  <c r="P26" i="4"/>
  <c r="Q26" i="4" s="1"/>
  <c r="R24" i="4" a="1"/>
  <c r="R24" i="4" s="1"/>
  <c r="S24" i="4" a="1"/>
  <c r="S24" i="4" s="1"/>
  <c r="T24" i="4" s="1"/>
  <c r="O30" i="4"/>
  <c r="X30" i="4" a="1"/>
  <c r="X30" i="4" s="1"/>
  <c r="W30" i="4" a="1"/>
  <c r="W30" i="4" s="1"/>
  <c r="P30" i="4"/>
  <c r="Q30" i="4" s="1"/>
  <c r="U29" i="4"/>
  <c r="F29" i="4"/>
  <c r="V29" i="4" a="1"/>
  <c r="V29" i="4" s="1"/>
  <c r="Y34" i="4" a="1"/>
  <c r="Y34" i="4" s="1"/>
  <c r="N34" i="4"/>
  <c r="J34" i="4"/>
  <c r="M34" i="4" s="1"/>
  <c r="W25" i="4" a="1"/>
  <c r="W25" i="4" s="1"/>
  <c r="O25" i="4"/>
  <c r="X25" i="4" a="1"/>
  <c r="X25" i="4" s="1"/>
  <c r="P25" i="4"/>
  <c r="Q25" i="4" s="1"/>
  <c r="J28" i="4"/>
  <c r="K28" i="4" s="1"/>
  <c r="Y28" i="4" a="1"/>
  <c r="Y28" i="4" s="1"/>
  <c r="N28" i="4"/>
  <c r="V33" i="4" a="1"/>
  <c r="V33" i="4" s="1"/>
  <c r="U33" i="4"/>
  <c r="F33" i="4"/>
  <c r="F31" i="4"/>
  <c r="V31" i="4" a="1"/>
  <c r="V31" i="4" s="1"/>
  <c r="U31" i="4"/>
  <c r="N26" i="4"/>
  <c r="J26" i="4"/>
  <c r="K26" i="4" s="1"/>
  <c r="Y26" i="4" a="1"/>
  <c r="Y26" i="4" s="1"/>
  <c r="U34" i="4"/>
  <c r="F34" i="4"/>
  <c r="V34" i="4" a="1"/>
  <c r="V34" i="4" s="1"/>
  <c r="R32" i="4" a="1"/>
  <c r="R32" i="4" s="1"/>
  <c r="S32" i="4" a="1"/>
  <c r="S32" i="4" s="1"/>
  <c r="T32" i="4" s="1"/>
  <c r="J33" i="4"/>
  <c r="K33" i="4" s="1"/>
  <c r="Y33" i="4" a="1"/>
  <c r="Y33" i="4" s="1"/>
  <c r="N33" i="4"/>
  <c r="W33" i="4" a="1"/>
  <c r="W33" i="4" s="1"/>
  <c r="O33" i="4"/>
  <c r="X33" i="4" a="1"/>
  <c r="X33" i="4" s="1"/>
  <c r="P33" i="4"/>
  <c r="Q33" i="4" s="1"/>
  <c r="Y31" i="4" a="1"/>
  <c r="Y31" i="4" s="1"/>
  <c r="N31" i="4"/>
  <c r="J31" i="4"/>
  <c r="M31" i="4" s="1"/>
  <c r="P31" i="4"/>
  <c r="Q31" i="4" s="1"/>
  <c r="W31" i="4" a="1"/>
  <c r="W31" i="4" s="1"/>
  <c r="O31" i="4"/>
  <c r="X31" i="4" a="1"/>
  <c r="X31" i="4" s="1"/>
  <c r="Y30" i="4" a="1"/>
  <c r="Y30" i="4" s="1"/>
  <c r="N30" i="4"/>
  <c r="J30" i="4"/>
  <c r="M30" i="4" s="1"/>
  <c r="X29" i="4" a="1"/>
  <c r="X29" i="4" s="1"/>
  <c r="P29" i="4"/>
  <c r="Q29" i="4" s="1"/>
  <c r="K29" i="4"/>
  <c r="W29" i="4" a="1"/>
  <c r="W29" i="4" s="1"/>
  <c r="O29" i="4"/>
  <c r="Y29" i="4" a="1"/>
  <c r="Y29" i="4" s="1"/>
  <c r="J25" i="4"/>
  <c r="K25" i="4" s="1"/>
  <c r="Y25" i="4" a="1"/>
  <c r="Y25" i="4" s="1"/>
  <c r="N25" i="4"/>
  <c r="U25" i="4"/>
  <c r="V25" i="4" a="1"/>
  <c r="V25" i="4" s="1"/>
  <c r="F25" i="4"/>
  <c r="O28" i="4"/>
  <c r="W28" i="4" a="1"/>
  <c r="W28" i="4" s="1"/>
  <c r="P28" i="4"/>
  <c r="Q28" i="4" s="1"/>
  <c r="X28" i="4" a="1"/>
  <c r="X28" i="4" s="1"/>
  <c r="V27" i="4" a="1"/>
  <c r="V27" i="4" s="1"/>
  <c r="U27" i="4"/>
  <c r="F27" i="4"/>
  <c r="U26" i="4"/>
  <c r="F26" i="4"/>
  <c r="V26" i="4" a="1"/>
  <c r="V26" i="4" s="1"/>
  <c r="O34" i="4"/>
  <c r="K34" i="4"/>
  <c r="W34" i="4" a="1"/>
  <c r="W34" i="4" s="1"/>
  <c r="X34" i="4" a="1"/>
  <c r="X34" i="4" s="1"/>
  <c r="P34" i="4"/>
  <c r="Q34" i="4" s="1"/>
  <c r="N27" i="4"/>
  <c r="K31" i="1"/>
  <c r="C24" i="4" s="1"/>
  <c r="K35" i="1"/>
  <c r="C28" i="4" s="1"/>
  <c r="K39" i="1"/>
  <c r="C32" i="4" s="1"/>
  <c r="K43" i="1"/>
  <c r="C36" i="4" s="1"/>
  <c r="K47" i="1"/>
  <c r="C40" i="4" s="1"/>
  <c r="K51" i="1"/>
  <c r="C44" i="4" s="1"/>
  <c r="K55" i="1"/>
  <c r="C48" i="4" s="1"/>
  <c r="K59" i="1"/>
  <c r="C52" i="4" s="1"/>
  <c r="K63" i="1"/>
  <c r="C56" i="4" s="1"/>
  <c r="K67" i="1"/>
  <c r="C60" i="4" s="1"/>
  <c r="K71" i="1"/>
  <c r="C64" i="4" s="1"/>
  <c r="K75" i="1"/>
  <c r="C68" i="4" s="1"/>
  <c r="K79" i="1"/>
  <c r="C72" i="4" s="1"/>
  <c r="K83" i="1"/>
  <c r="C76" i="4" s="1"/>
  <c r="K87" i="1"/>
  <c r="C80" i="4" s="1"/>
  <c r="K91" i="1"/>
  <c r="C84" i="4" s="1"/>
  <c r="K95" i="1"/>
  <c r="C88" i="4" s="1"/>
  <c r="K99" i="1"/>
  <c r="C92" i="4" s="1"/>
  <c r="K103" i="1"/>
  <c r="C96" i="4" s="1"/>
  <c r="K107" i="1"/>
  <c r="C100" i="4" s="1"/>
  <c r="K111" i="1"/>
  <c r="C104" i="4" s="1"/>
  <c r="K115" i="1"/>
  <c r="C108" i="4" s="1"/>
  <c r="K119" i="1"/>
  <c r="C112" i="4" s="1"/>
  <c r="K123" i="1"/>
  <c r="C116" i="4" s="1"/>
  <c r="K127" i="1"/>
  <c r="C120" i="4" s="1"/>
  <c r="K131" i="1"/>
  <c r="C124" i="4" s="1"/>
  <c r="K135" i="1"/>
  <c r="C128" i="4" s="1"/>
  <c r="K139" i="1"/>
  <c r="C132" i="4" s="1"/>
  <c r="K38" i="1"/>
  <c r="C31" i="4" s="1"/>
  <c r="K54" i="1"/>
  <c r="C47" i="4" s="1"/>
  <c r="K62" i="1"/>
  <c r="C55" i="4" s="1"/>
  <c r="K74" i="1"/>
  <c r="C67" i="4" s="1"/>
  <c r="K90" i="1"/>
  <c r="C83" i="4" s="1"/>
  <c r="K94" i="1"/>
  <c r="C87" i="4" s="1"/>
  <c r="K106" i="1"/>
  <c r="C99" i="4" s="1"/>
  <c r="K122" i="1"/>
  <c r="C115" i="4" s="1"/>
  <c r="K130" i="1"/>
  <c r="C123" i="4" s="1"/>
  <c r="K32" i="1"/>
  <c r="C25" i="4" s="1"/>
  <c r="K36" i="1"/>
  <c r="C29" i="4" s="1"/>
  <c r="K40" i="1"/>
  <c r="C33" i="4" s="1"/>
  <c r="K44" i="1"/>
  <c r="C37" i="4" s="1"/>
  <c r="K48" i="1"/>
  <c r="C41" i="4" s="1"/>
  <c r="K52" i="1"/>
  <c r="C45" i="4" s="1"/>
  <c r="K56" i="1"/>
  <c r="C49" i="4" s="1"/>
  <c r="K60" i="1"/>
  <c r="C53" i="4" s="1"/>
  <c r="K64" i="1"/>
  <c r="C57" i="4" s="1"/>
  <c r="K68" i="1"/>
  <c r="C61" i="4" s="1"/>
  <c r="K72" i="1"/>
  <c r="C65" i="4" s="1"/>
  <c r="K76" i="1"/>
  <c r="C69" i="4" s="1"/>
  <c r="K80" i="1"/>
  <c r="C73" i="4" s="1"/>
  <c r="K84" i="1"/>
  <c r="C77" i="4" s="1"/>
  <c r="K88" i="1"/>
  <c r="C81" i="4" s="1"/>
  <c r="K92" i="1"/>
  <c r="C85" i="4" s="1"/>
  <c r="K96" i="1"/>
  <c r="C89" i="4" s="1"/>
  <c r="K100" i="1"/>
  <c r="C93" i="4" s="1"/>
  <c r="K104" i="1"/>
  <c r="C97" i="4" s="1"/>
  <c r="K108" i="1"/>
  <c r="C101" i="4" s="1"/>
  <c r="K112" i="1"/>
  <c r="C105" i="4" s="1"/>
  <c r="K116" i="1"/>
  <c r="C109" i="4" s="1"/>
  <c r="K120" i="1"/>
  <c r="C113" i="4" s="1"/>
  <c r="K124" i="1"/>
  <c r="C117" i="4" s="1"/>
  <c r="K128" i="1"/>
  <c r="C121" i="4" s="1"/>
  <c r="K132" i="1"/>
  <c r="C125" i="4" s="1"/>
  <c r="K136" i="1"/>
  <c r="C129" i="4" s="1"/>
  <c r="K140" i="1"/>
  <c r="C133" i="4" s="1"/>
  <c r="K42" i="1"/>
  <c r="C35" i="4" s="1"/>
  <c r="K50" i="1"/>
  <c r="C43" i="4" s="1"/>
  <c r="K58" i="1"/>
  <c r="C51" i="4" s="1"/>
  <c r="K70" i="1"/>
  <c r="C63" i="4" s="1"/>
  <c r="K86" i="1"/>
  <c r="C79" i="4" s="1"/>
  <c r="K98" i="1"/>
  <c r="C91" i="4" s="1"/>
  <c r="K114" i="1"/>
  <c r="C107" i="4" s="1"/>
  <c r="K126" i="1"/>
  <c r="C119" i="4" s="1"/>
  <c r="K138" i="1"/>
  <c r="C131" i="4" s="1"/>
  <c r="K33" i="1"/>
  <c r="C26" i="4" s="1"/>
  <c r="K37" i="1"/>
  <c r="C30" i="4" s="1"/>
  <c r="K41" i="1"/>
  <c r="C34" i="4" s="1"/>
  <c r="K45" i="1"/>
  <c r="C38" i="4" s="1"/>
  <c r="K49" i="1"/>
  <c r="C42" i="4" s="1"/>
  <c r="K53" i="1"/>
  <c r="C46" i="4" s="1"/>
  <c r="K57" i="1"/>
  <c r="C50" i="4" s="1"/>
  <c r="K61" i="1"/>
  <c r="C54" i="4" s="1"/>
  <c r="K65" i="1"/>
  <c r="C58" i="4" s="1"/>
  <c r="K69" i="1"/>
  <c r="C62" i="4" s="1"/>
  <c r="K73" i="1"/>
  <c r="C66" i="4" s="1"/>
  <c r="K77" i="1"/>
  <c r="C70" i="4" s="1"/>
  <c r="K81" i="1"/>
  <c r="C74" i="4" s="1"/>
  <c r="K85" i="1"/>
  <c r="C78" i="4" s="1"/>
  <c r="K89" i="1"/>
  <c r="C82" i="4" s="1"/>
  <c r="K93" i="1"/>
  <c r="C86" i="4" s="1"/>
  <c r="K97" i="1"/>
  <c r="C90" i="4" s="1"/>
  <c r="K101" i="1"/>
  <c r="C94" i="4" s="1"/>
  <c r="K105" i="1"/>
  <c r="C98" i="4" s="1"/>
  <c r="K109" i="1"/>
  <c r="C102" i="4" s="1"/>
  <c r="K113" i="1"/>
  <c r="C106" i="4" s="1"/>
  <c r="K117" i="1"/>
  <c r="C110" i="4" s="1"/>
  <c r="K121" i="1"/>
  <c r="C114" i="4" s="1"/>
  <c r="K125" i="1"/>
  <c r="C118" i="4" s="1"/>
  <c r="K129" i="1"/>
  <c r="C122" i="4" s="1"/>
  <c r="K133" i="1"/>
  <c r="C126" i="4" s="1"/>
  <c r="K137" i="1"/>
  <c r="C130" i="4" s="1"/>
  <c r="K34" i="1"/>
  <c r="C27" i="4" s="1"/>
  <c r="K46" i="1"/>
  <c r="C39" i="4" s="1"/>
  <c r="K66" i="1"/>
  <c r="C59" i="4" s="1"/>
  <c r="K78" i="1"/>
  <c r="C71" i="4" s="1"/>
  <c r="K82" i="1"/>
  <c r="C75" i="4" s="1"/>
  <c r="K102" i="1"/>
  <c r="C95" i="4" s="1"/>
  <c r="K110" i="1"/>
  <c r="C103" i="4" s="1"/>
  <c r="K118" i="1"/>
  <c r="C111" i="4" s="1"/>
  <c r="K134" i="1"/>
  <c r="C127" i="4" s="1"/>
  <c r="C6" i="12"/>
  <c r="C10" i="12"/>
  <c r="C14" i="12"/>
  <c r="C18" i="12"/>
  <c r="C22" i="12"/>
  <c r="K13" i="1"/>
  <c r="C6" i="4" s="1"/>
  <c r="K17" i="1"/>
  <c r="C10" i="4" s="1"/>
  <c r="K21" i="1"/>
  <c r="C14" i="4" s="1"/>
  <c r="K25" i="1"/>
  <c r="K29" i="1"/>
  <c r="C22" i="4" s="1"/>
  <c r="C7" i="12"/>
  <c r="C11" i="12"/>
  <c r="C15" i="12"/>
  <c r="C19" i="12"/>
  <c r="C23" i="12"/>
  <c r="K14" i="1"/>
  <c r="C7" i="4" s="1"/>
  <c r="K18" i="1"/>
  <c r="C11" i="4" s="1"/>
  <c r="K22" i="1"/>
  <c r="K26" i="1"/>
  <c r="C19" i="4" s="1"/>
  <c r="K30" i="1"/>
  <c r="C23" i="4" s="1"/>
  <c r="C8" i="12"/>
  <c r="C12" i="12"/>
  <c r="C16" i="12"/>
  <c r="C20" i="12"/>
  <c r="K11" i="1"/>
  <c r="C4" i="4" s="1"/>
  <c r="K15" i="1"/>
  <c r="C8" i="4" s="1"/>
  <c r="K19" i="1"/>
  <c r="C12" i="4" s="1"/>
  <c r="K23" i="1"/>
  <c r="C16" i="4" s="1"/>
  <c r="K27" i="1"/>
  <c r="C20" i="4" s="1"/>
  <c r="C5" i="12"/>
  <c r="C9" i="12"/>
  <c r="C13" i="12"/>
  <c r="C17" i="12"/>
  <c r="C21" i="12"/>
  <c r="K12" i="1"/>
  <c r="C5" i="4" s="1"/>
  <c r="K16" i="1"/>
  <c r="C9" i="4" s="1"/>
  <c r="K20" i="1"/>
  <c r="C13" i="4" s="1"/>
  <c r="K24" i="1"/>
  <c r="C17" i="4" s="1"/>
  <c r="K28" i="1"/>
  <c r="C21" i="4" s="1"/>
  <c r="E19" i="11"/>
  <c r="E11" i="11"/>
  <c r="D23" i="11"/>
  <c r="D19" i="11"/>
  <c r="D15" i="11"/>
  <c r="D11" i="11"/>
  <c r="D7" i="11"/>
  <c r="L4" i="4"/>
  <c r="E18" i="11"/>
  <c r="E10" i="11"/>
  <c r="D22" i="11"/>
  <c r="D18" i="11"/>
  <c r="D14" i="11"/>
  <c r="D10" i="11"/>
  <c r="D6" i="11"/>
  <c r="E4" i="11"/>
  <c r="E8" i="11"/>
  <c r="E12" i="11"/>
  <c r="E16" i="11"/>
  <c r="E20" i="11"/>
  <c r="E23" i="11"/>
  <c r="E15" i="11"/>
  <c r="E7" i="11"/>
  <c r="F7" i="11" s="1"/>
  <c r="D21" i="11"/>
  <c r="D17" i="11"/>
  <c r="D13" i="11"/>
  <c r="D9" i="11"/>
  <c r="D4" i="11"/>
  <c r="E5" i="11"/>
  <c r="E9" i="11"/>
  <c r="E13" i="11"/>
  <c r="E17" i="11"/>
  <c r="E21" i="11"/>
  <c r="E22" i="11"/>
  <c r="E14" i="11"/>
  <c r="E6" i="11"/>
  <c r="D20" i="11"/>
  <c r="D16" i="11"/>
  <c r="D12" i="11"/>
  <c r="D8" i="11"/>
  <c r="D5" i="11"/>
  <c r="F5" i="11" s="1"/>
  <c r="L8" i="4"/>
  <c r="L16" i="4"/>
  <c r="L20" i="4"/>
  <c r="C7" i="7"/>
  <c r="D7" i="7" s="1"/>
  <c r="H7" i="7" s="1" a="1"/>
  <c r="H7" i="7" s="1"/>
  <c r="C15" i="7"/>
  <c r="D15" i="7" s="1"/>
  <c r="H15" i="7" s="1" a="1"/>
  <c r="H15" i="7" s="1"/>
  <c r="C23" i="7"/>
  <c r="D23" i="7" s="1"/>
  <c r="H23" i="7" s="1" a="1"/>
  <c r="H23" i="7" s="1"/>
  <c r="C11" i="8"/>
  <c r="D11" i="8" s="1"/>
  <c r="C23" i="8"/>
  <c r="L13" i="4"/>
  <c r="L21" i="4"/>
  <c r="C8" i="7"/>
  <c r="D8" i="7" s="1"/>
  <c r="H8" i="7" s="1" a="1"/>
  <c r="H8" i="7" s="1"/>
  <c r="C16" i="7"/>
  <c r="D16" i="7" s="1"/>
  <c r="H16" i="7" s="1" a="1"/>
  <c r="H16" i="7" s="1"/>
  <c r="H4" i="8"/>
  <c r="C12" i="8"/>
  <c r="E12" i="8" s="1"/>
  <c r="C16" i="8"/>
  <c r="L6" i="4"/>
  <c r="L10" i="4"/>
  <c r="L14" i="4"/>
  <c r="L18" i="4"/>
  <c r="L22" i="4"/>
  <c r="C5" i="7"/>
  <c r="D5" i="7" s="1"/>
  <c r="H5" i="7" s="1" a="1"/>
  <c r="H5" i="7" s="1"/>
  <c r="C9" i="7"/>
  <c r="D9" i="7" s="1"/>
  <c r="H9" i="7" s="1" a="1"/>
  <c r="H9" i="7" s="1"/>
  <c r="C13" i="7"/>
  <c r="D13" i="7" s="1"/>
  <c r="H13" i="7" s="1" a="1"/>
  <c r="H13" i="7" s="1"/>
  <c r="C17" i="7"/>
  <c r="D17" i="7" s="1"/>
  <c r="H17" i="7" s="1" a="1"/>
  <c r="H17" i="7" s="1"/>
  <c r="C21" i="7"/>
  <c r="D21" i="7" s="1"/>
  <c r="H21" i="7" s="1" a="1"/>
  <c r="H21" i="7" s="1"/>
  <c r="C5" i="8"/>
  <c r="F5" i="8" s="1"/>
  <c r="C9" i="8"/>
  <c r="C13" i="8"/>
  <c r="F13" i="8" s="1"/>
  <c r="C17" i="8"/>
  <c r="E17" i="8" s="1"/>
  <c r="H21" i="8"/>
  <c r="L12" i="4"/>
  <c r="C11" i="7"/>
  <c r="D11" i="7" s="1"/>
  <c r="H11" i="7" s="1" a="1"/>
  <c r="H11" i="7" s="1"/>
  <c r="C19" i="7"/>
  <c r="D19" i="7" s="1"/>
  <c r="H19" i="7" s="1" a="1"/>
  <c r="H19" i="7" s="1"/>
  <c r="C7" i="8"/>
  <c r="D7" i="8" s="1"/>
  <c r="C15" i="8"/>
  <c r="E15" i="8" s="1"/>
  <c r="C19" i="8"/>
  <c r="L5" i="4"/>
  <c r="L9" i="4"/>
  <c r="L17" i="4"/>
  <c r="C4" i="7"/>
  <c r="D4" i="7" s="1"/>
  <c r="H4" i="7" s="1" a="1"/>
  <c r="H4" i="7" s="1"/>
  <c r="C12" i="7"/>
  <c r="D12" i="7" s="1"/>
  <c r="H12" i="7" s="1" a="1"/>
  <c r="H12" i="7" s="1"/>
  <c r="C20" i="7"/>
  <c r="D20" i="7" s="1"/>
  <c r="H20" i="7" s="1" a="1"/>
  <c r="H20" i="7" s="1"/>
  <c r="C8" i="8"/>
  <c r="F8" i="8" s="1"/>
  <c r="C20" i="8"/>
  <c r="F20" i="8" s="1"/>
  <c r="L7" i="4"/>
  <c r="L11" i="4"/>
  <c r="L15" i="4"/>
  <c r="L19" i="4"/>
  <c r="L23" i="4"/>
  <c r="C6" i="7"/>
  <c r="D6" i="7" s="1"/>
  <c r="H6" i="7" s="1" a="1"/>
  <c r="H6" i="7" s="1"/>
  <c r="C10" i="7"/>
  <c r="D10" i="7" s="1"/>
  <c r="H10" i="7" s="1" a="1"/>
  <c r="H10" i="7" s="1"/>
  <c r="C14" i="7"/>
  <c r="D14" i="7" s="1"/>
  <c r="H14" i="7" s="1" a="1"/>
  <c r="H14" i="7" s="1"/>
  <c r="C18" i="7"/>
  <c r="D18" i="7" s="1"/>
  <c r="H18" i="7" s="1" a="1"/>
  <c r="H18" i="7" s="1"/>
  <c r="C22" i="7"/>
  <c r="D22" i="7" s="1"/>
  <c r="H22" i="7" s="1" a="1"/>
  <c r="H22" i="7" s="1"/>
  <c r="C6" i="8"/>
  <c r="E6" i="8" s="1"/>
  <c r="C10" i="8"/>
  <c r="F10" i="8" s="1"/>
  <c r="C14" i="8"/>
  <c r="E14" i="8" s="1"/>
  <c r="C18" i="8"/>
  <c r="E18" i="8" s="1"/>
  <c r="C22" i="8"/>
  <c r="F22" i="8" s="1"/>
  <c r="H19" i="4"/>
  <c r="H15" i="4"/>
  <c r="H11" i="4"/>
  <c r="H23" i="4"/>
  <c r="H7" i="4"/>
  <c r="H22" i="4"/>
  <c r="H18" i="4"/>
  <c r="H14" i="4"/>
  <c r="H10" i="4"/>
  <c r="H6" i="4"/>
  <c r="H21" i="4"/>
  <c r="H17" i="4"/>
  <c r="H13" i="4"/>
  <c r="H9" i="4"/>
  <c r="H5" i="4"/>
  <c r="H20" i="4"/>
  <c r="H16" i="4"/>
  <c r="H12" i="4"/>
  <c r="H8" i="4"/>
  <c r="H4" i="4"/>
  <c r="H19" i="8"/>
  <c r="C21" i="8"/>
  <c r="F21" i="8" s="1"/>
  <c r="H15" i="8"/>
  <c r="H10" i="8"/>
  <c r="H7" i="8"/>
  <c r="H22" i="8"/>
  <c r="H18" i="8"/>
  <c r="H14" i="8"/>
  <c r="H6" i="8"/>
  <c r="H17" i="8"/>
  <c r="H13" i="8"/>
  <c r="H9" i="8"/>
  <c r="H5" i="8"/>
  <c r="H23" i="8"/>
  <c r="H11" i="8"/>
  <c r="C4" i="8"/>
  <c r="H20" i="8"/>
  <c r="H16" i="8"/>
  <c r="H12" i="8"/>
  <c r="H8" i="8"/>
  <c r="E4" i="4"/>
  <c r="C19" i="6"/>
  <c r="C11" i="6"/>
  <c r="C18" i="6"/>
  <c r="C10" i="6"/>
  <c r="C4" i="6"/>
  <c r="C8" i="6"/>
  <c r="C12" i="6"/>
  <c r="C16" i="6"/>
  <c r="C20" i="6"/>
  <c r="C23" i="6"/>
  <c r="C15" i="6"/>
  <c r="C7" i="6"/>
  <c r="C5" i="6"/>
  <c r="C9" i="6"/>
  <c r="C13" i="6"/>
  <c r="C17" i="6"/>
  <c r="C21" i="6"/>
  <c r="C22" i="6"/>
  <c r="C14" i="6"/>
  <c r="C6" i="6"/>
  <c r="D6" i="4"/>
  <c r="J6" i="4" s="1"/>
  <c r="D14" i="4"/>
  <c r="J14" i="4" s="1"/>
  <c r="D22" i="4"/>
  <c r="J22" i="4" s="1"/>
  <c r="D10" i="4"/>
  <c r="J10" i="4" s="1"/>
  <c r="D7" i="4"/>
  <c r="J7" i="4" s="1"/>
  <c r="D11" i="4"/>
  <c r="J11" i="4" s="1"/>
  <c r="D15" i="4"/>
  <c r="D19" i="4"/>
  <c r="D23" i="4"/>
  <c r="J23" i="4" s="1"/>
  <c r="D5" i="4"/>
  <c r="J5" i="4" s="1"/>
  <c r="D9" i="4"/>
  <c r="J9" i="4" s="1"/>
  <c r="D13" i="4"/>
  <c r="J13" i="4" s="1"/>
  <c r="D17" i="4"/>
  <c r="J17" i="4" s="1"/>
  <c r="D21" i="4"/>
  <c r="J21" i="4" s="1"/>
  <c r="E21" i="4"/>
  <c r="E17" i="4"/>
  <c r="E13" i="4"/>
  <c r="E9" i="4"/>
  <c r="E5" i="4"/>
  <c r="D18" i="4"/>
  <c r="E23" i="4"/>
  <c r="E19" i="4"/>
  <c r="E15" i="4"/>
  <c r="E11" i="4"/>
  <c r="E7" i="4"/>
  <c r="I19" i="4"/>
  <c r="P19" i="4" s="1"/>
  <c r="Q19" i="4" s="1"/>
  <c r="D8" i="4"/>
  <c r="J8" i="4" s="1"/>
  <c r="D12" i="4"/>
  <c r="J12" i="4" s="1"/>
  <c r="D16" i="4"/>
  <c r="J16" i="4" s="1"/>
  <c r="D20" i="4"/>
  <c r="J20" i="4" s="1"/>
  <c r="E22" i="4"/>
  <c r="E18" i="4"/>
  <c r="E14" i="4"/>
  <c r="E10" i="4"/>
  <c r="E6" i="4"/>
  <c r="D4" i="4"/>
  <c r="J4" i="4" s="1"/>
  <c r="E20" i="4"/>
  <c r="E16" i="4"/>
  <c r="E12" i="4"/>
  <c r="E8" i="4"/>
  <c r="G11" i="4"/>
  <c r="I15" i="4"/>
  <c r="P15" i="4" s="1"/>
  <c r="Q15" i="4" s="1"/>
  <c r="G15" i="4"/>
  <c r="I4" i="4"/>
  <c r="P4" i="4" s="1"/>
  <c r="Q4" i="4" s="1"/>
  <c r="G23" i="4"/>
  <c r="G7" i="4"/>
  <c r="I11" i="4"/>
  <c r="P11" i="4" s="1"/>
  <c r="Q11" i="4" s="1"/>
  <c r="C15" i="4"/>
  <c r="G19" i="4"/>
  <c r="I23" i="4"/>
  <c r="P23" i="4" s="1"/>
  <c r="Q23" i="4" s="1"/>
  <c r="I7" i="4"/>
  <c r="P7" i="4" s="1"/>
  <c r="Q7" i="4" s="1"/>
  <c r="G22" i="4"/>
  <c r="G18" i="4"/>
  <c r="G10" i="4"/>
  <c r="I22" i="4"/>
  <c r="P22" i="4" s="1"/>
  <c r="Q22" i="4" s="1"/>
  <c r="I14" i="4"/>
  <c r="P14" i="4" s="1"/>
  <c r="Q14" i="4" s="1"/>
  <c r="I6" i="4"/>
  <c r="P6" i="4" s="1"/>
  <c r="Q6" i="4" s="1"/>
  <c r="G21" i="4"/>
  <c r="G17" i="4"/>
  <c r="G13" i="4"/>
  <c r="G9" i="4"/>
  <c r="G5" i="4"/>
  <c r="I21" i="4"/>
  <c r="P21" i="4" s="1"/>
  <c r="Q21" i="4" s="1"/>
  <c r="I17" i="4"/>
  <c r="I13" i="4"/>
  <c r="P13" i="4" s="1"/>
  <c r="Q13" i="4" s="1"/>
  <c r="I9" i="4"/>
  <c r="P9" i="4" s="1"/>
  <c r="Q9" i="4" s="1"/>
  <c r="I5" i="4"/>
  <c r="P5" i="4" s="1"/>
  <c r="Q5" i="4" s="1"/>
  <c r="G14" i="4"/>
  <c r="G6" i="4"/>
  <c r="I18" i="4"/>
  <c r="P18" i="4" s="1"/>
  <c r="Q18" i="4" s="1"/>
  <c r="I10" i="4"/>
  <c r="P10" i="4" s="1"/>
  <c r="Q10" i="4" s="1"/>
  <c r="G20" i="4"/>
  <c r="G16" i="4"/>
  <c r="G12" i="4"/>
  <c r="G8" i="4"/>
  <c r="G4" i="4"/>
  <c r="I20" i="4"/>
  <c r="P20" i="4" s="1"/>
  <c r="Q20" i="4" s="1"/>
  <c r="I16" i="4"/>
  <c r="P16" i="4" s="1"/>
  <c r="Q16" i="4" s="1"/>
  <c r="I12" i="4"/>
  <c r="P12" i="4" s="1"/>
  <c r="Q12" i="4" s="1"/>
  <c r="I8" i="4"/>
  <c r="P8" i="4" s="1"/>
  <c r="Q8" i="4" s="1"/>
  <c r="M131" i="4" l="1"/>
  <c r="M39" i="4"/>
  <c r="K59" i="4"/>
  <c r="F11" i="11"/>
  <c r="R112" i="4" a="1"/>
  <c r="R112" i="4" s="1"/>
  <c r="S112" i="4" a="1"/>
  <c r="S112" i="4" s="1"/>
  <c r="T112" i="4" s="1"/>
  <c r="R95" i="4" a="1"/>
  <c r="R95" i="4" s="1"/>
  <c r="S95" i="4" a="1"/>
  <c r="S95" i="4" s="1"/>
  <c r="T95" i="4" s="1"/>
  <c r="S48" i="4" a="1"/>
  <c r="S48" i="4" s="1"/>
  <c r="T48" i="4" s="1"/>
  <c r="R48" i="4" a="1"/>
  <c r="R48" i="4" s="1"/>
  <c r="R61" i="4" a="1"/>
  <c r="R61" i="4" s="1"/>
  <c r="S61" i="4" a="1"/>
  <c r="S61" i="4" s="1"/>
  <c r="T61" i="4" s="1"/>
  <c r="R53" i="4" a="1"/>
  <c r="R53" i="4" s="1"/>
  <c r="S53" i="4" a="1"/>
  <c r="S53" i="4" s="1"/>
  <c r="T53" i="4" s="1"/>
  <c r="R133" i="4" a="1"/>
  <c r="R133" i="4" s="1"/>
  <c r="S133" i="4" a="1"/>
  <c r="S133" i="4" s="1"/>
  <c r="T133" i="4" s="1"/>
  <c r="S87" i="4" a="1"/>
  <c r="S87" i="4" s="1"/>
  <c r="T87" i="4" s="1"/>
  <c r="R87" i="4" a="1"/>
  <c r="R87" i="4" s="1"/>
  <c r="V21" i="4" a="1"/>
  <c r="V21" i="4" s="1"/>
  <c r="K31" i="4"/>
  <c r="M120" i="4"/>
  <c r="K120" i="4"/>
  <c r="R89" i="4" a="1"/>
  <c r="R89" i="4" s="1"/>
  <c r="S89" i="4" a="1"/>
  <c r="S89" i="4" s="1"/>
  <c r="T89" i="4" s="1"/>
  <c r="R82" i="4" a="1"/>
  <c r="R82" i="4" s="1"/>
  <c r="S82" i="4" a="1"/>
  <c r="S82" i="4" s="1"/>
  <c r="T82" i="4" s="1"/>
  <c r="M25" i="4"/>
  <c r="S46" i="4" a="1"/>
  <c r="S46" i="4" s="1"/>
  <c r="T46" i="4" s="1"/>
  <c r="R46" i="4" a="1"/>
  <c r="R46" i="4" s="1"/>
  <c r="S127" i="4" a="1"/>
  <c r="S127" i="4" s="1"/>
  <c r="T127" i="4" s="1"/>
  <c r="R127" i="4" a="1"/>
  <c r="R127" i="4" s="1"/>
  <c r="R132" i="4" a="1"/>
  <c r="R132" i="4" s="1"/>
  <c r="S132" i="4" a="1"/>
  <c r="S132" i="4" s="1"/>
  <c r="T132" i="4" s="1"/>
  <c r="S122" i="4" a="1"/>
  <c r="S122" i="4" s="1"/>
  <c r="T122" i="4" s="1"/>
  <c r="R122" i="4" a="1"/>
  <c r="R122" i="4" s="1"/>
  <c r="R50" i="4" a="1"/>
  <c r="R50" i="4" s="1"/>
  <c r="S50" i="4" a="1"/>
  <c r="S50" i="4" s="1"/>
  <c r="T50" i="4" s="1"/>
  <c r="R35" i="4" a="1"/>
  <c r="R35" i="4" s="1"/>
  <c r="S35" i="4" a="1"/>
  <c r="S35" i="4" s="1"/>
  <c r="T35" i="4" s="1"/>
  <c r="S117" i="4" a="1"/>
  <c r="S117" i="4" s="1"/>
  <c r="T117" i="4" s="1"/>
  <c r="R117" i="4" a="1"/>
  <c r="R117" i="4" s="1"/>
  <c r="R58" i="4" a="1"/>
  <c r="R58" i="4" s="1"/>
  <c r="S58" i="4" a="1"/>
  <c r="S58" i="4" s="1"/>
  <c r="T58" i="4" s="1"/>
  <c r="M111" i="4"/>
  <c r="S91" i="4" a="1"/>
  <c r="S91" i="4" s="1"/>
  <c r="T91" i="4" s="1"/>
  <c r="R91" i="4" a="1"/>
  <c r="R91" i="4" s="1"/>
  <c r="R106" i="4" a="1"/>
  <c r="R106" i="4" s="1"/>
  <c r="S106" i="4" a="1"/>
  <c r="S106" i="4" s="1"/>
  <c r="T106" i="4" s="1"/>
  <c r="S65" i="4" a="1"/>
  <c r="S65" i="4" s="1"/>
  <c r="T65" i="4" s="1"/>
  <c r="R65" i="4" a="1"/>
  <c r="R65" i="4" s="1"/>
  <c r="M77" i="4"/>
  <c r="R128" i="4" a="1"/>
  <c r="R128" i="4" s="1"/>
  <c r="S128" i="4" a="1"/>
  <c r="S128" i="4" s="1"/>
  <c r="T128" i="4" s="1"/>
  <c r="S108" i="4" a="1"/>
  <c r="S108" i="4" s="1"/>
  <c r="T108" i="4" s="1"/>
  <c r="R108" i="4" a="1"/>
  <c r="R108" i="4" s="1"/>
  <c r="S76" i="4" a="1"/>
  <c r="S76" i="4" s="1"/>
  <c r="T76" i="4" s="1"/>
  <c r="R76" i="4" a="1"/>
  <c r="R76" i="4" s="1"/>
  <c r="S63" i="4" a="1"/>
  <c r="S63" i="4" s="1"/>
  <c r="T63" i="4" s="1"/>
  <c r="R63" i="4" a="1"/>
  <c r="R63" i="4" s="1"/>
  <c r="S71" i="4" a="1"/>
  <c r="S71" i="4" s="1"/>
  <c r="T71" i="4" s="1"/>
  <c r="R71" i="4" a="1"/>
  <c r="R71" i="4" s="1"/>
  <c r="S103" i="4" a="1"/>
  <c r="S103" i="4" s="1"/>
  <c r="T103" i="4" s="1"/>
  <c r="R103" i="4" a="1"/>
  <c r="R103" i="4" s="1"/>
  <c r="S74" i="4" a="1"/>
  <c r="S74" i="4" s="1"/>
  <c r="T74" i="4" s="1"/>
  <c r="R74" i="4" a="1"/>
  <c r="R74" i="4" s="1"/>
  <c r="R124" i="4" a="1"/>
  <c r="R124" i="4" s="1"/>
  <c r="S124" i="4" a="1"/>
  <c r="S124" i="4" s="1"/>
  <c r="T124" i="4" s="1"/>
  <c r="M117" i="4"/>
  <c r="M102" i="4"/>
  <c r="M90" i="4"/>
  <c r="R54" i="4" a="1"/>
  <c r="R54" i="4" s="1"/>
  <c r="S54" i="4" a="1"/>
  <c r="S54" i="4" s="1"/>
  <c r="T54" i="4" s="1"/>
  <c r="S43" i="4" a="1"/>
  <c r="S43" i="4" s="1"/>
  <c r="T43" i="4" s="1"/>
  <c r="R43" i="4" a="1"/>
  <c r="R43" i="4" s="1"/>
  <c r="R37" i="4" a="1"/>
  <c r="R37" i="4" s="1"/>
  <c r="S37" i="4" a="1"/>
  <c r="S37" i="4" s="1"/>
  <c r="T37" i="4" s="1"/>
  <c r="M105" i="4"/>
  <c r="R118" i="4" a="1"/>
  <c r="R118" i="4" s="1"/>
  <c r="S118" i="4" a="1"/>
  <c r="S118" i="4" s="1"/>
  <c r="T118" i="4" s="1"/>
  <c r="M103" i="4"/>
  <c r="S93" i="4" a="1"/>
  <c r="S93" i="4" s="1"/>
  <c r="T93" i="4" s="1"/>
  <c r="R93" i="4" a="1"/>
  <c r="R93" i="4" s="1"/>
  <c r="S88" i="4" a="1"/>
  <c r="S88" i="4" s="1"/>
  <c r="T88" i="4" s="1"/>
  <c r="R88" i="4" a="1"/>
  <c r="R88" i="4" s="1"/>
  <c r="M47" i="4"/>
  <c r="S39" i="4" a="1"/>
  <c r="S39" i="4" s="1"/>
  <c r="T39" i="4" s="1"/>
  <c r="R39" i="4" a="1"/>
  <c r="R39" i="4" s="1"/>
  <c r="S123" i="4" a="1"/>
  <c r="S123" i="4" s="1"/>
  <c r="T123" i="4" s="1"/>
  <c r="R123" i="4" a="1"/>
  <c r="R123" i="4" s="1"/>
  <c r="R114" i="4" a="1"/>
  <c r="R114" i="4" s="1"/>
  <c r="S114" i="4" a="1"/>
  <c r="S114" i="4" s="1"/>
  <c r="T114" i="4" s="1"/>
  <c r="R94" i="4" a="1"/>
  <c r="R94" i="4" s="1"/>
  <c r="S94" i="4" a="1"/>
  <c r="S94" i="4" s="1"/>
  <c r="T94" i="4" s="1"/>
  <c r="S78" i="4" a="1"/>
  <c r="S78" i="4" s="1"/>
  <c r="T78" i="4" s="1"/>
  <c r="R78" i="4" a="1"/>
  <c r="R78" i="4" s="1"/>
  <c r="R59" i="4" a="1"/>
  <c r="R59" i="4" s="1"/>
  <c r="S59" i="4" a="1"/>
  <c r="S59" i="4" s="1"/>
  <c r="T59" i="4" s="1"/>
  <c r="S126" i="4" a="1"/>
  <c r="S126" i="4" s="1"/>
  <c r="T126" i="4" s="1"/>
  <c r="R126" i="4" a="1"/>
  <c r="R126" i="4" s="1"/>
  <c r="S105" i="4" a="1"/>
  <c r="S105" i="4" s="1"/>
  <c r="T105" i="4" s="1"/>
  <c r="R105" i="4" a="1"/>
  <c r="R105" i="4" s="1"/>
  <c r="S81" i="4" a="1"/>
  <c r="S81" i="4" s="1"/>
  <c r="T81" i="4" s="1"/>
  <c r="R81" i="4" a="1"/>
  <c r="R81" i="4" s="1"/>
  <c r="S56" i="4" a="1"/>
  <c r="S56" i="4" s="1"/>
  <c r="T56" i="4" s="1"/>
  <c r="R56" i="4" a="1"/>
  <c r="R56" i="4" s="1"/>
  <c r="S77" i="4" a="1"/>
  <c r="S77" i="4" s="1"/>
  <c r="T77" i="4" s="1"/>
  <c r="R77" i="4" a="1"/>
  <c r="R77" i="4" s="1"/>
  <c r="M84" i="4"/>
  <c r="R68" i="4" a="1"/>
  <c r="R68" i="4" s="1"/>
  <c r="S68" i="4" a="1"/>
  <c r="S68" i="4" s="1"/>
  <c r="T68" i="4" s="1"/>
  <c r="S60" i="4" a="1"/>
  <c r="S60" i="4" s="1"/>
  <c r="T60" i="4" s="1"/>
  <c r="R60" i="4" a="1"/>
  <c r="R60" i="4" s="1"/>
  <c r="S41" i="4" a="1"/>
  <c r="S41" i="4" s="1"/>
  <c r="T41" i="4" s="1"/>
  <c r="R41" i="4" a="1"/>
  <c r="R41" i="4" s="1"/>
  <c r="S116" i="4" a="1"/>
  <c r="S116" i="4" s="1"/>
  <c r="T116" i="4" s="1"/>
  <c r="R116" i="4" a="1"/>
  <c r="R116" i="4" s="1"/>
  <c r="M121" i="4"/>
  <c r="M113" i="4"/>
  <c r="M81" i="4"/>
  <c r="S67" i="4" a="1"/>
  <c r="S67" i="4" s="1"/>
  <c r="T67" i="4" s="1"/>
  <c r="R67" i="4" a="1"/>
  <c r="R67" i="4" s="1"/>
  <c r="S70" i="4" a="1"/>
  <c r="S70" i="4" s="1"/>
  <c r="T70" i="4" s="1"/>
  <c r="R70" i="4" a="1"/>
  <c r="R70" i="4" s="1"/>
  <c r="S62" i="4" a="1"/>
  <c r="S62" i="4" s="1"/>
  <c r="T62" i="4" s="1"/>
  <c r="R62" i="4" a="1"/>
  <c r="R62" i="4" s="1"/>
  <c r="M33" i="4"/>
  <c r="K128" i="4"/>
  <c r="K108" i="4"/>
  <c r="S100" i="4" a="1"/>
  <c r="S100" i="4" s="1"/>
  <c r="T100" i="4" s="1"/>
  <c r="R100" i="4" a="1"/>
  <c r="R100" i="4" s="1"/>
  <c r="S72" i="4" a="1"/>
  <c r="S72" i="4" s="1"/>
  <c r="T72" i="4" s="1"/>
  <c r="R72" i="4" a="1"/>
  <c r="R72" i="4" s="1"/>
  <c r="S64" i="4" a="1"/>
  <c r="S64" i="4" s="1"/>
  <c r="T64" i="4" s="1"/>
  <c r="R64" i="4" a="1"/>
  <c r="R64" i="4" s="1"/>
  <c r="S45" i="4" a="1"/>
  <c r="S45" i="4" s="1"/>
  <c r="T45" i="4" s="1"/>
  <c r="R45" i="4" a="1"/>
  <c r="R45" i="4" s="1"/>
  <c r="S52" i="4" a="1"/>
  <c r="S52" i="4" s="1"/>
  <c r="T52" i="4" s="1"/>
  <c r="R52" i="4" a="1"/>
  <c r="R52" i="4" s="1"/>
  <c r="S51" i="4" a="1"/>
  <c r="S51" i="4" s="1"/>
  <c r="T51" i="4" s="1"/>
  <c r="R51" i="4" a="1"/>
  <c r="R51" i="4" s="1"/>
  <c r="R73" i="4" a="1"/>
  <c r="R73" i="4" s="1"/>
  <c r="S73" i="4" a="1"/>
  <c r="S73" i="4" s="1"/>
  <c r="T73" i="4" s="1"/>
  <c r="S55" i="4" a="1"/>
  <c r="S55" i="4" s="1"/>
  <c r="T55" i="4" s="1"/>
  <c r="R55" i="4" a="1"/>
  <c r="R55" i="4" s="1"/>
  <c r="S86" i="4" a="1"/>
  <c r="S86" i="4" s="1"/>
  <c r="T86" i="4" s="1"/>
  <c r="R86" i="4" a="1"/>
  <c r="R86" i="4" s="1"/>
  <c r="S66" i="4" a="1"/>
  <c r="S66" i="4" s="1"/>
  <c r="T66" i="4" s="1"/>
  <c r="R66" i="4" a="1"/>
  <c r="R66" i="4" s="1"/>
  <c r="S28" i="4" a="1"/>
  <c r="S28" i="4" s="1"/>
  <c r="T28" i="4" s="1"/>
  <c r="R28" i="4" a="1"/>
  <c r="R28" i="4" s="1"/>
  <c r="R29" i="4" a="1"/>
  <c r="R29" i="4" s="1"/>
  <c r="S29" i="4" a="1"/>
  <c r="S29" i="4" s="1"/>
  <c r="T29" i="4" s="1"/>
  <c r="M26" i="4"/>
  <c r="K30" i="4"/>
  <c r="M28" i="4"/>
  <c r="S33" i="4" a="1"/>
  <c r="S33" i="4" s="1"/>
  <c r="T33" i="4" s="1"/>
  <c r="R33" i="4" a="1"/>
  <c r="R33" i="4" s="1"/>
  <c r="S25" i="4" a="1"/>
  <c r="S25" i="4" s="1"/>
  <c r="T25" i="4" s="1"/>
  <c r="R25" i="4" a="1"/>
  <c r="R25" i="4" s="1"/>
  <c r="S31" i="4" a="1"/>
  <c r="S31" i="4" s="1"/>
  <c r="T31" i="4" s="1"/>
  <c r="R31" i="4" a="1"/>
  <c r="R31" i="4" s="1"/>
  <c r="R34" i="4" a="1"/>
  <c r="R34" i="4" s="1"/>
  <c r="S34" i="4" a="1"/>
  <c r="S34" i="4" s="1"/>
  <c r="T34" i="4" s="1"/>
  <c r="S30" i="4" a="1"/>
  <c r="S30" i="4" s="1"/>
  <c r="T30" i="4" s="1"/>
  <c r="R30" i="4" a="1"/>
  <c r="R30" i="4" s="1"/>
  <c r="S26" i="4" a="1"/>
  <c r="S26" i="4" s="1"/>
  <c r="T26" i="4" s="1"/>
  <c r="R26" i="4" a="1"/>
  <c r="R26" i="4" s="1"/>
  <c r="R27" i="4" a="1"/>
  <c r="R27" i="4" s="1"/>
  <c r="S27" i="4" a="1"/>
  <c r="S27" i="4" s="1"/>
  <c r="T27" i="4" s="1"/>
  <c r="F21" i="11"/>
  <c r="X17" i="4" a="1"/>
  <c r="X17" i="4" s="1"/>
  <c r="P17" i="4"/>
  <c r="Q17" i="4" s="1"/>
  <c r="D9" i="12"/>
  <c r="F9" i="12" a="1"/>
  <c r="F9" i="12" s="1"/>
  <c r="F16" i="12" a="1"/>
  <c r="F16" i="12" s="1"/>
  <c r="D16" i="12"/>
  <c r="D11" i="12"/>
  <c r="F11" i="12" a="1"/>
  <c r="F11" i="12" s="1"/>
  <c r="D18" i="12"/>
  <c r="F18" i="12" a="1"/>
  <c r="F18" i="12" s="1"/>
  <c r="F12" i="8"/>
  <c r="D21" i="12"/>
  <c r="F21" i="12" a="1"/>
  <c r="F21" i="12" s="1"/>
  <c r="D5" i="12"/>
  <c r="F12" i="12" a="1"/>
  <c r="F12" i="12" s="1"/>
  <c r="D12" i="12"/>
  <c r="D23" i="12"/>
  <c r="F23" i="12" a="1"/>
  <c r="F23" i="12" s="1"/>
  <c r="D7" i="12"/>
  <c r="F7" i="12" a="1"/>
  <c r="F7" i="12" s="1"/>
  <c r="D14" i="12"/>
  <c r="F14" i="12" a="1"/>
  <c r="F14" i="12" s="1"/>
  <c r="E5" i="8"/>
  <c r="D17" i="12"/>
  <c r="F17" i="12" a="1"/>
  <c r="F17" i="12" s="1"/>
  <c r="F8" i="12" a="1"/>
  <c r="F8" i="12" s="1"/>
  <c r="D8" i="12"/>
  <c r="D19" i="12"/>
  <c r="F19" i="12" a="1"/>
  <c r="F19" i="12" s="1"/>
  <c r="D10" i="12"/>
  <c r="F10" i="12" a="1"/>
  <c r="F10" i="12" s="1"/>
  <c r="D13" i="12"/>
  <c r="F13" i="12" a="1"/>
  <c r="F13" i="12" s="1"/>
  <c r="F20" i="12" a="1"/>
  <c r="F20" i="12" s="1"/>
  <c r="D20" i="12"/>
  <c r="D15" i="12"/>
  <c r="F15" i="12" a="1"/>
  <c r="F15" i="12" s="1"/>
  <c r="D22" i="12"/>
  <c r="F22" i="12" a="1"/>
  <c r="F22" i="12" s="1"/>
  <c r="D6" i="12"/>
  <c r="F16" i="11"/>
  <c r="F13" i="11"/>
  <c r="F12" i="11"/>
  <c r="F10" i="11"/>
  <c r="F6" i="8"/>
  <c r="F20" i="11"/>
  <c r="F17" i="11"/>
  <c r="F23" i="11"/>
  <c r="F19" i="11"/>
  <c r="C18" i="4"/>
  <c r="E9" i="12" s="1" a="1"/>
  <c r="E9" i="12" s="1"/>
  <c r="V4" i="4" a="1"/>
  <c r="V4" i="4" s="1"/>
  <c r="X22" i="4" a="1"/>
  <c r="X22" i="4" s="1"/>
  <c r="X12" i="4" a="1"/>
  <c r="X12" i="4" s="1"/>
  <c r="X16" i="4" a="1"/>
  <c r="X16" i="4" s="1"/>
  <c r="X18" i="4" a="1"/>
  <c r="X18" i="4" s="1"/>
  <c r="F14" i="11"/>
  <c r="E8" i="8"/>
  <c r="E7" i="8"/>
  <c r="F4" i="11"/>
  <c r="F18" i="8"/>
  <c r="D15" i="8"/>
  <c r="F15" i="11"/>
  <c r="F17" i="8"/>
  <c r="F14" i="8"/>
  <c r="J18" i="4"/>
  <c r="M18" i="4" s="1"/>
  <c r="Y18" i="4" a="1"/>
  <c r="Y18" i="4" s="1"/>
  <c r="M23" i="4"/>
  <c r="M7" i="4"/>
  <c r="M10" i="4"/>
  <c r="M13" i="4"/>
  <c r="X10" i="4" a="1"/>
  <c r="X10" i="4" s="1"/>
  <c r="X7" i="4" a="1"/>
  <c r="X7" i="4" s="1"/>
  <c r="V5" i="4" a="1"/>
  <c r="V5" i="4" s="1"/>
  <c r="X23" i="4" a="1"/>
  <c r="X23" i="4" s="1"/>
  <c r="V10" i="4" a="1"/>
  <c r="V10" i="4" s="1"/>
  <c r="X19" i="4" a="1"/>
  <c r="X19" i="4" s="1"/>
  <c r="X20" i="4" a="1"/>
  <c r="X20" i="4" s="1"/>
  <c r="X6" i="4" a="1"/>
  <c r="X6" i="4" s="1"/>
  <c r="X4" i="4" a="1"/>
  <c r="X4" i="4" s="1"/>
  <c r="X15" i="4" a="1"/>
  <c r="X15" i="4" s="1"/>
  <c r="M11" i="4"/>
  <c r="M16" i="4"/>
  <c r="M14" i="4"/>
  <c r="M21" i="4"/>
  <c r="W21" i="4" a="1"/>
  <c r="W21" i="4" s="1"/>
  <c r="X21" i="4" a="1"/>
  <c r="X21" i="4" s="1"/>
  <c r="M9" i="4"/>
  <c r="M5" i="4"/>
  <c r="M22" i="4"/>
  <c r="M6" i="4"/>
  <c r="F9" i="11"/>
  <c r="M4" i="4"/>
  <c r="W5" i="4" a="1"/>
  <c r="W5" i="4" s="1"/>
  <c r="X5" i="4" a="1"/>
  <c r="X5" i="4" s="1"/>
  <c r="X9" i="4" a="1"/>
  <c r="X9" i="4" s="1"/>
  <c r="M8" i="4"/>
  <c r="X13" i="4" a="1"/>
  <c r="X13" i="4" s="1"/>
  <c r="V14" i="4" a="1"/>
  <c r="V14" i="4" s="1"/>
  <c r="V7" i="4" a="1"/>
  <c r="V7" i="4" s="1"/>
  <c r="V23" i="4" a="1"/>
  <c r="V23" i="4" s="1"/>
  <c r="V13" i="4" a="1"/>
  <c r="V13" i="4" s="1"/>
  <c r="X8" i="4" a="1"/>
  <c r="X8" i="4" s="1"/>
  <c r="X14" i="4" a="1"/>
  <c r="X14" i="4" s="1"/>
  <c r="X11" i="4" a="1"/>
  <c r="X11" i="4" s="1"/>
  <c r="V8" i="4" a="1"/>
  <c r="V8" i="4" s="1"/>
  <c r="V11" i="4" a="1"/>
  <c r="V11" i="4" s="1"/>
  <c r="E20" i="8"/>
  <c r="M17" i="4"/>
  <c r="M12" i="4"/>
  <c r="M20" i="4"/>
  <c r="F8" i="11"/>
  <c r="F18" i="11"/>
  <c r="F6" i="11"/>
  <c r="F22" i="11"/>
  <c r="O20" i="4"/>
  <c r="R20" i="4" s="1" a="1"/>
  <c r="R20" i="4" s="1"/>
  <c r="W20" i="4" a="1"/>
  <c r="W20" i="4" s="1"/>
  <c r="O13" i="4"/>
  <c r="R13" i="4" s="1" a="1"/>
  <c r="R13" i="4" s="1"/>
  <c r="W13" i="4" a="1"/>
  <c r="W13" i="4" s="1"/>
  <c r="O6" i="4"/>
  <c r="S6" i="4" s="1" a="1"/>
  <c r="S6" i="4" s="1"/>
  <c r="W6" i="4" a="1"/>
  <c r="W6" i="4" s="1"/>
  <c r="O4" i="4"/>
  <c r="S4" i="4" s="1" a="1"/>
  <c r="S4" i="4" s="1"/>
  <c r="W4" i="4" a="1"/>
  <c r="W4" i="4" s="1"/>
  <c r="O15" i="4"/>
  <c r="S15" i="4" s="1" a="1"/>
  <c r="S15" i="4" s="1"/>
  <c r="W15" i="4" a="1"/>
  <c r="W15" i="4" s="1"/>
  <c r="O8" i="4"/>
  <c r="R8" i="4" s="1" a="1"/>
  <c r="R8" i="4" s="1"/>
  <c r="W8" i="4" a="1"/>
  <c r="W8" i="4" s="1"/>
  <c r="O17" i="4"/>
  <c r="S17" i="4" s="1" a="1"/>
  <c r="S17" i="4" s="1"/>
  <c r="W17" i="4" a="1"/>
  <c r="W17" i="4" s="1"/>
  <c r="O14" i="4"/>
  <c r="S14" i="4" s="1" a="1"/>
  <c r="S14" i="4" s="1"/>
  <c r="W14" i="4" a="1"/>
  <c r="W14" i="4" s="1"/>
  <c r="O11" i="4"/>
  <c r="S11" i="4" s="1" a="1"/>
  <c r="S11" i="4" s="1"/>
  <c r="T11" i="4" s="1"/>
  <c r="W11" i="4" a="1"/>
  <c r="W11" i="4" s="1"/>
  <c r="O12" i="4"/>
  <c r="R12" i="4" s="1" a="1"/>
  <c r="R12" i="4" s="1"/>
  <c r="W12" i="4" a="1"/>
  <c r="W12" i="4" s="1"/>
  <c r="O10" i="4"/>
  <c r="S10" i="4" s="1" a="1"/>
  <c r="S10" i="4" s="1"/>
  <c r="T10" i="4" s="1"/>
  <c r="W10" i="4" a="1"/>
  <c r="W10" i="4" s="1"/>
  <c r="W22" i="4" a="1"/>
  <c r="W22" i="4" s="1"/>
  <c r="O7" i="4"/>
  <c r="S7" i="4" s="1" a="1"/>
  <c r="S7" i="4" s="1"/>
  <c r="W7" i="4" a="1"/>
  <c r="W7" i="4" s="1"/>
  <c r="O16" i="4"/>
  <c r="R16" i="4" s="1" a="1"/>
  <c r="R16" i="4" s="1"/>
  <c r="W16" i="4" a="1"/>
  <c r="W16" i="4" s="1"/>
  <c r="O18" i="4"/>
  <c r="S18" i="4" s="1" a="1"/>
  <c r="S18" i="4" s="1"/>
  <c r="W18" i="4" a="1"/>
  <c r="W18" i="4" s="1"/>
  <c r="O9" i="4"/>
  <c r="S9" i="4" s="1" a="1"/>
  <c r="S9" i="4" s="1"/>
  <c r="W9" i="4" a="1"/>
  <c r="W9" i="4" s="1"/>
  <c r="O23" i="4"/>
  <c r="R23" i="4" s="1" a="1"/>
  <c r="R23" i="4" s="1"/>
  <c r="W23" i="4" a="1"/>
  <c r="W23" i="4" s="1"/>
  <c r="O19" i="4"/>
  <c r="R19" i="4" s="1" a="1"/>
  <c r="R19" i="4" s="1"/>
  <c r="W19" i="4" a="1"/>
  <c r="W19" i="4" s="1"/>
  <c r="V12" i="4" a="1"/>
  <c r="V12" i="4" s="1"/>
  <c r="V6" i="4" a="1"/>
  <c r="V6" i="4" s="1"/>
  <c r="V22" i="4" a="1"/>
  <c r="V22" i="4" s="1"/>
  <c r="V15" i="4" a="1"/>
  <c r="V15" i="4" s="1"/>
  <c r="N15" i="4"/>
  <c r="V16" i="4" a="1"/>
  <c r="V16" i="4" s="1"/>
  <c r="V9" i="4" a="1"/>
  <c r="V9" i="4" s="1"/>
  <c r="F19" i="8"/>
  <c r="E19" i="8"/>
  <c r="G19" i="8"/>
  <c r="F23" i="8"/>
  <c r="G23" i="8"/>
  <c r="V19" i="4" a="1"/>
  <c r="V19" i="4" s="1"/>
  <c r="D22" i="8"/>
  <c r="G22" i="8"/>
  <c r="D6" i="8"/>
  <c r="G6" i="8"/>
  <c r="D8" i="8"/>
  <c r="G8" i="8"/>
  <c r="F15" i="8"/>
  <c r="G15" i="8"/>
  <c r="D9" i="8"/>
  <c r="G9" i="8"/>
  <c r="F11" i="8"/>
  <c r="E11" i="8"/>
  <c r="G11" i="8"/>
  <c r="V20" i="4" a="1"/>
  <c r="V20" i="4" s="1"/>
  <c r="G4" i="8"/>
  <c r="F4" i="8"/>
  <c r="D19" i="8"/>
  <c r="E9" i="8"/>
  <c r="E23" i="8"/>
  <c r="D18" i="8"/>
  <c r="G18" i="8"/>
  <c r="F7" i="8"/>
  <c r="G7" i="8"/>
  <c r="D5" i="8"/>
  <c r="G5" i="8"/>
  <c r="D12" i="8"/>
  <c r="G12" i="8"/>
  <c r="E21" i="8"/>
  <c r="G21" i="8"/>
  <c r="D10" i="8"/>
  <c r="G10" i="8"/>
  <c r="D20" i="8"/>
  <c r="G20" i="8"/>
  <c r="D13" i="8"/>
  <c r="G13" i="8"/>
  <c r="D16" i="8"/>
  <c r="G16" i="8"/>
  <c r="V18" i="4" a="1"/>
  <c r="V18" i="4" s="1"/>
  <c r="V17" i="4" a="1"/>
  <c r="V17" i="4" s="1"/>
  <c r="N19" i="4"/>
  <c r="F9" i="8"/>
  <c r="F16" i="8"/>
  <c r="D23" i="8"/>
  <c r="E16" i="8"/>
  <c r="E13" i="8"/>
  <c r="E22" i="8"/>
  <c r="E10" i="8"/>
  <c r="D14" i="8"/>
  <c r="G14" i="8"/>
  <c r="D17" i="8"/>
  <c r="G17" i="8"/>
  <c r="F8" i="4"/>
  <c r="U8" i="4"/>
  <c r="F18" i="4"/>
  <c r="U18" i="4"/>
  <c r="F11" i="4"/>
  <c r="U11" i="4"/>
  <c r="F17" i="4"/>
  <c r="U17" i="4"/>
  <c r="F4" i="4"/>
  <c r="U4" i="4"/>
  <c r="F12" i="4"/>
  <c r="U12" i="4"/>
  <c r="F6" i="4"/>
  <c r="U6" i="4"/>
  <c r="F22" i="4"/>
  <c r="U22" i="4"/>
  <c r="F15" i="4"/>
  <c r="U15" i="4"/>
  <c r="F5" i="4"/>
  <c r="U5" i="4"/>
  <c r="F21" i="4"/>
  <c r="U21" i="4"/>
  <c r="F16" i="4"/>
  <c r="U16" i="4"/>
  <c r="F10" i="4"/>
  <c r="U10" i="4"/>
  <c r="F19" i="4"/>
  <c r="U19" i="4"/>
  <c r="F9" i="4"/>
  <c r="U9" i="4"/>
  <c r="F20" i="4"/>
  <c r="U20" i="4"/>
  <c r="F14" i="4"/>
  <c r="U14" i="4"/>
  <c r="F7" i="4"/>
  <c r="U7" i="4"/>
  <c r="F23" i="4"/>
  <c r="U23" i="4"/>
  <c r="F13" i="4"/>
  <c r="U13" i="4"/>
  <c r="L5" i="8" s="1" a="1"/>
  <c r="L5" i="8" s="1"/>
  <c r="T5" i="8" s="1" a="1"/>
  <c r="T5" i="8" s="1"/>
  <c r="U5" i="8" s="1" a="1"/>
  <c r="U5" i="8" s="1"/>
  <c r="F7" i="14" s="1"/>
  <c r="N20" i="4"/>
  <c r="D21" i="8"/>
  <c r="N11" i="4"/>
  <c r="K5" i="4"/>
  <c r="O5" i="4"/>
  <c r="K21" i="4"/>
  <c r="O21" i="4"/>
  <c r="K22" i="4"/>
  <c r="O22" i="4"/>
  <c r="N4" i="4"/>
  <c r="N22" i="4"/>
  <c r="N10" i="4"/>
  <c r="N5" i="4"/>
  <c r="D4" i="8"/>
  <c r="N17" i="4"/>
  <c r="K17" i="4"/>
  <c r="N16" i="4"/>
  <c r="N6" i="4"/>
  <c r="N23" i="4"/>
  <c r="N18" i="4"/>
  <c r="N12" i="4"/>
  <c r="N7" i="4"/>
  <c r="N13" i="4"/>
  <c r="I19" i="8" a="1"/>
  <c r="I19" i="8" s="1"/>
  <c r="Q19" i="8" s="1" a="1"/>
  <c r="Q19" i="8" s="1"/>
  <c r="K16" i="4"/>
  <c r="N21" i="4"/>
  <c r="N8" i="4"/>
  <c r="N14" i="4"/>
  <c r="N9" i="4"/>
  <c r="K10" i="4"/>
  <c r="K12" i="4"/>
  <c r="K13" i="4"/>
  <c r="K4" i="4"/>
  <c r="Y7" i="4" a="1"/>
  <c r="Y7" i="4" s="1"/>
  <c r="K7" i="4"/>
  <c r="K9" i="4"/>
  <c r="Y23" i="4" a="1"/>
  <c r="Y23" i="4" s="1"/>
  <c r="K23" i="4"/>
  <c r="K20" i="4"/>
  <c r="Y6" i="4" a="1"/>
  <c r="Y6" i="4" s="1"/>
  <c r="K6" i="4"/>
  <c r="K8" i="4"/>
  <c r="Y14" i="4" a="1"/>
  <c r="Y14" i="4" s="1"/>
  <c r="K14" i="4"/>
  <c r="Y11" i="4" a="1"/>
  <c r="Y11" i="4" s="1"/>
  <c r="K11" i="4"/>
  <c r="Y19" i="4" a="1"/>
  <c r="Y19" i="4" s="1"/>
  <c r="J19" i="4"/>
  <c r="M19" i="4" s="1"/>
  <c r="Y15" i="4" a="1"/>
  <c r="Y15" i="4" s="1"/>
  <c r="J15" i="4"/>
  <c r="M15" i="4" s="1"/>
  <c r="Y4" i="4" a="1"/>
  <c r="Y4" i="4" s="1"/>
  <c r="Y13" i="4" a="1"/>
  <c r="Y13" i="4" s="1"/>
  <c r="Y10" i="4" a="1"/>
  <c r="Y10" i="4" s="1"/>
  <c r="Y22" i="4" a="1"/>
  <c r="Y22" i="4" s="1"/>
  <c r="Y8" i="4" a="1"/>
  <c r="Y8" i="4" s="1"/>
  <c r="Y20" i="4" a="1"/>
  <c r="Y20" i="4" s="1"/>
  <c r="Y21" i="4" a="1"/>
  <c r="Y21" i="4" s="1"/>
  <c r="Y5" i="4" a="1"/>
  <c r="Y5" i="4" s="1"/>
  <c r="Y12" i="4" a="1"/>
  <c r="Y12" i="4" s="1"/>
  <c r="Y9" i="4" a="1"/>
  <c r="Y9" i="4" s="1"/>
  <c r="Y16" i="4" a="1"/>
  <c r="Y16" i="4" s="1"/>
  <c r="Y17" i="4" a="1"/>
  <c r="Y17" i="4" s="1"/>
  <c r="I15" i="8" l="1" a="1"/>
  <c r="I15" i="8" s="1"/>
  <c r="I13" i="8" a="1"/>
  <c r="I13" i="8" s="1"/>
  <c r="I9" i="8" a="1"/>
  <c r="I9" i="8" s="1"/>
  <c r="Q9" i="8" s="1" a="1"/>
  <c r="Q9" i="8" s="1"/>
  <c r="L21" i="8" a="1"/>
  <c r="L21" i="8" s="1"/>
  <c r="T21" i="8" s="1" a="1"/>
  <c r="T21" i="8" s="1"/>
  <c r="U21" i="8" s="1" a="1"/>
  <c r="U21" i="8" s="1"/>
  <c r="F23" i="14" s="1"/>
  <c r="I18" i="8" a="1"/>
  <c r="I18" i="8" s="1"/>
  <c r="Q18" i="8" s="1" a="1"/>
  <c r="Q18" i="8" s="1"/>
  <c r="I12" i="8" a="1"/>
  <c r="I12" i="8" s="1"/>
  <c r="Q12" i="8" s="1" a="1"/>
  <c r="Q12" i="8" s="1"/>
  <c r="L15" i="8" a="1"/>
  <c r="L15" i="8" s="1"/>
  <c r="T15" i="8" s="1" a="1"/>
  <c r="T15" i="8" s="1"/>
  <c r="U15" i="8" s="1" a="1"/>
  <c r="U15" i="8" s="1"/>
  <c r="F17" i="14" s="1"/>
  <c r="I10" i="8" a="1"/>
  <c r="I10" i="8" s="1"/>
  <c r="Q10" i="8" s="1" a="1"/>
  <c r="Q10" i="8" s="1"/>
  <c r="I8" i="8" a="1"/>
  <c r="I8" i="8" s="1"/>
  <c r="Q8" i="8" s="1" a="1"/>
  <c r="Q8" i="8" s="1"/>
  <c r="L19" i="8" a="1"/>
  <c r="L19" i="8" s="1"/>
  <c r="T19" i="8" s="1" a="1"/>
  <c r="T19" i="8" s="1"/>
  <c r="U19" i="8" s="1" a="1"/>
  <c r="U19" i="8" s="1"/>
  <c r="F21" i="14" s="1"/>
  <c r="L11" i="8" a="1"/>
  <c r="L11" i="8" s="1"/>
  <c r="T11" i="8" s="1" a="1"/>
  <c r="T11" i="8" s="1"/>
  <c r="U11" i="8" s="1" a="1"/>
  <c r="U11" i="8" s="1"/>
  <c r="F13" i="14" s="1"/>
  <c r="L10" i="8" a="1"/>
  <c r="L10" i="8" s="1"/>
  <c r="T10" i="8" s="1" a="1"/>
  <c r="T10" i="8" s="1"/>
  <c r="U10" i="8" s="1" a="1"/>
  <c r="U10" i="8" s="1"/>
  <c r="F12" i="14" s="1"/>
  <c r="L8" i="8" a="1"/>
  <c r="L8" i="8" s="1"/>
  <c r="T8" i="8" s="1" a="1"/>
  <c r="T8" i="8" s="1"/>
  <c r="U8" i="8" s="1" a="1"/>
  <c r="U8" i="8" s="1"/>
  <c r="F10" i="14" s="1"/>
  <c r="I7" i="8" a="1"/>
  <c r="I7" i="8" s="1"/>
  <c r="Q7" i="8" s="1" a="1"/>
  <c r="Q7" i="8" s="1"/>
  <c r="I6" i="8" a="1"/>
  <c r="I6" i="8" s="1"/>
  <c r="Q6" i="8" s="1" a="1"/>
  <c r="Q6" i="8" s="1"/>
  <c r="I5" i="8" a="1"/>
  <c r="I5" i="8" s="1"/>
  <c r="Q5" i="8" s="1" a="1"/>
  <c r="Q5" i="8" s="1"/>
  <c r="L18" i="8" a="1"/>
  <c r="L18" i="8" s="1"/>
  <c r="T18" i="8" s="1" a="1"/>
  <c r="T18" i="8" s="1"/>
  <c r="U18" i="8" s="1" a="1"/>
  <c r="U18" i="8" s="1"/>
  <c r="F20" i="14" s="1"/>
  <c r="L17" i="8" a="1"/>
  <c r="L17" i="8" s="1"/>
  <c r="T17" i="8" s="1" a="1"/>
  <c r="T17" i="8" s="1"/>
  <c r="U17" i="8" s="1" a="1"/>
  <c r="U17" i="8" s="1"/>
  <c r="F19" i="14" s="1"/>
  <c r="L20" i="8" a="1"/>
  <c r="L20" i="8" s="1"/>
  <c r="T20" i="8" s="1" a="1"/>
  <c r="T20" i="8" s="1"/>
  <c r="U20" i="8" s="1" a="1"/>
  <c r="U20" i="8" s="1"/>
  <c r="F22" i="14" s="1"/>
  <c r="F5" i="7" a="1"/>
  <c r="F5" i="7" s="1"/>
  <c r="I23" i="8" a="1"/>
  <c r="I23" i="8" s="1"/>
  <c r="Q23" i="8" s="1" a="1"/>
  <c r="Q23" i="8" s="1"/>
  <c r="I22" i="8" a="1"/>
  <c r="I22" i="8" s="1"/>
  <c r="Q22" i="8" s="1" a="1"/>
  <c r="Q22" i="8" s="1"/>
  <c r="I21" i="8" a="1"/>
  <c r="I21" i="8" s="1"/>
  <c r="Q21" i="8" s="1" a="1"/>
  <c r="Q21" i="8" s="1"/>
  <c r="I16" i="8" a="1"/>
  <c r="I16" i="8" s="1"/>
  <c r="Q16" i="8" s="1" a="1"/>
  <c r="Q16" i="8" s="1"/>
  <c r="L14" i="8" a="1"/>
  <c r="L14" i="8" s="1"/>
  <c r="T14" i="8" s="1" a="1"/>
  <c r="T14" i="8" s="1"/>
  <c r="U14" i="8" s="1" a="1"/>
  <c r="U14" i="8" s="1"/>
  <c r="F16" i="14" s="1"/>
  <c r="L13" i="8" a="1"/>
  <c r="L13" i="8" s="1"/>
  <c r="T13" i="8" s="1" a="1"/>
  <c r="T13" i="8" s="1"/>
  <c r="U13" i="8" s="1" a="1"/>
  <c r="U13" i="8" s="1"/>
  <c r="F15" i="14" s="1"/>
  <c r="L12" i="8" a="1"/>
  <c r="L12" i="8" s="1"/>
  <c r="T12" i="8" s="1" a="1"/>
  <c r="T12" i="8" s="1"/>
  <c r="U12" i="8" s="1" a="1"/>
  <c r="U12" i="8" s="1"/>
  <c r="F14" i="14" s="1"/>
  <c r="K8" i="8" a="1"/>
  <c r="K8" i="8" s="1"/>
  <c r="K18" i="8" a="1"/>
  <c r="K18" i="8" s="1"/>
  <c r="K5" i="8" a="1"/>
  <c r="K5" i="8" s="1"/>
  <c r="E4" i="6" a="1"/>
  <c r="E4" i="6" s="1"/>
  <c r="E20" i="12" a="1"/>
  <c r="E20" i="12" s="1"/>
  <c r="E5" i="12" a="1"/>
  <c r="E5" i="12" s="1"/>
  <c r="F5" i="12" s="1" a="1"/>
  <c r="F5" i="12" s="1"/>
  <c r="E6" i="12" a="1"/>
  <c r="E6" i="12" s="1"/>
  <c r="F6" i="12" s="1" a="1"/>
  <c r="F6" i="12" s="1"/>
  <c r="E8" i="12" a="1"/>
  <c r="E8" i="12" s="1"/>
  <c r="E7" i="12" a="1"/>
  <c r="E7" i="12" s="1"/>
  <c r="E12" i="12" a="1"/>
  <c r="E12" i="12" s="1"/>
  <c r="F5" i="6" a="1"/>
  <c r="F5" i="6" s="1"/>
  <c r="E6" i="6" a="1"/>
  <c r="E6" i="6" s="1"/>
  <c r="F8" i="6" a="1"/>
  <c r="F8" i="6" s="1"/>
  <c r="E5" i="6" a="1"/>
  <c r="E5" i="6" s="1"/>
  <c r="F7" i="6" a="1"/>
  <c r="F7" i="6" s="1"/>
  <c r="K12" i="8" a="1"/>
  <c r="K12" i="8" s="1"/>
  <c r="K4" i="8" a="1"/>
  <c r="K4" i="8" s="1"/>
  <c r="F4" i="6" a="1"/>
  <c r="F4" i="6" s="1"/>
  <c r="E19" i="6" a="1"/>
  <c r="E19" i="6" s="1"/>
  <c r="E15" i="12" a="1"/>
  <c r="E15" i="12" s="1"/>
  <c r="E10" i="12" a="1"/>
  <c r="E10" i="12" s="1"/>
  <c r="L7" i="8" a="1"/>
  <c r="L7" i="8" s="1"/>
  <c r="T7" i="8" s="1" a="1"/>
  <c r="T7" i="8" s="1"/>
  <c r="U7" i="8" s="1" a="1"/>
  <c r="U7" i="8" s="1"/>
  <c r="F9" i="14" s="1"/>
  <c r="E22" i="12" a="1"/>
  <c r="E22" i="12" s="1"/>
  <c r="E4" i="12" a="1"/>
  <c r="E4" i="12" s="1"/>
  <c r="F4" i="12" s="1" a="1"/>
  <c r="F4" i="12" s="1"/>
  <c r="E19" i="12" a="1"/>
  <c r="E19" i="12" s="1"/>
  <c r="E17" i="12" a="1"/>
  <c r="E17" i="12" s="1"/>
  <c r="E14" i="12" a="1"/>
  <c r="E14" i="12" s="1"/>
  <c r="E16" i="12" a="1"/>
  <c r="E16" i="12" s="1"/>
  <c r="E11" i="12" a="1"/>
  <c r="E11" i="12" s="1"/>
  <c r="E13" i="12" a="1"/>
  <c r="E13" i="12" s="1"/>
  <c r="E23" i="12" a="1"/>
  <c r="E23" i="12" s="1"/>
  <c r="E21" i="12" a="1"/>
  <c r="E21" i="12" s="1"/>
  <c r="E18" i="12" a="1"/>
  <c r="E18" i="12" s="1"/>
  <c r="I11" i="8" a="1"/>
  <c r="I11" i="8" s="1"/>
  <c r="Q11" i="8" s="1" a="1"/>
  <c r="Q11" i="8" s="1"/>
  <c r="I14" i="8" a="1"/>
  <c r="I14" i="8" s="1"/>
  <c r="Q14" i="8" s="1" a="1"/>
  <c r="Q14" i="8" s="1"/>
  <c r="I17" i="8" a="1"/>
  <c r="I17" i="8" s="1"/>
  <c r="Q17" i="8" s="1" a="1"/>
  <c r="Q17" i="8" s="1"/>
  <c r="I20" i="8" a="1"/>
  <c r="I20" i="8" s="1"/>
  <c r="Q20" i="8" s="1" a="1"/>
  <c r="Q20" i="8" s="1"/>
  <c r="F6" i="6" a="1"/>
  <c r="F6" i="6" s="1"/>
  <c r="L22" i="8" a="1"/>
  <c r="L22" i="8" s="1"/>
  <c r="T22" i="8" s="1" a="1"/>
  <c r="T22" i="8" s="1"/>
  <c r="U22" i="8" s="1" a="1"/>
  <c r="U22" i="8" s="1"/>
  <c r="F24" i="14" s="1"/>
  <c r="L23" i="8" a="1"/>
  <c r="L23" i="8" s="1"/>
  <c r="T23" i="8" s="1" a="1"/>
  <c r="T23" i="8" s="1"/>
  <c r="U23" i="8" s="1" a="1"/>
  <c r="U23" i="8" s="1"/>
  <c r="F25" i="14" s="1"/>
  <c r="L9" i="8" a="1"/>
  <c r="L9" i="8" s="1"/>
  <c r="T9" i="8" s="1" a="1"/>
  <c r="T9" i="8" s="1"/>
  <c r="U9" i="8" s="1" a="1"/>
  <c r="U9" i="8" s="1"/>
  <c r="F11" i="14" s="1"/>
  <c r="L16" i="8" a="1"/>
  <c r="L16" i="8" s="1"/>
  <c r="T16" i="8" s="1" a="1"/>
  <c r="T16" i="8" s="1"/>
  <c r="U16" i="8" s="1" a="1"/>
  <c r="U16" i="8" s="1"/>
  <c r="F18" i="14" s="1"/>
  <c r="I4" i="8" a="1"/>
  <c r="I4" i="8" s="1"/>
  <c r="Q4" i="8" s="1" a="1"/>
  <c r="Q4" i="8" s="1"/>
  <c r="N6" i="8" a="1"/>
  <c r="N6" i="8" s="1"/>
  <c r="F18" i="6" a="1"/>
  <c r="F18" i="6" s="1"/>
  <c r="E9" i="6" a="1"/>
  <c r="E9" i="6" s="1"/>
  <c r="F13" i="6" a="1"/>
  <c r="F13" i="6" s="1"/>
  <c r="E20" i="6" a="1"/>
  <c r="E20" i="6" s="1"/>
  <c r="E11" i="6" a="1"/>
  <c r="E11" i="6" s="1"/>
  <c r="K6" i="8" a="1"/>
  <c r="K6" i="8" s="1"/>
  <c r="K13" i="8" a="1"/>
  <c r="K13" i="8" s="1"/>
  <c r="S13" i="8" s="1" a="1"/>
  <c r="S13" i="8" s="1"/>
  <c r="E14" i="6" a="1"/>
  <c r="E14" i="6" s="1"/>
  <c r="F14" i="6" a="1"/>
  <c r="F14" i="6" s="1"/>
  <c r="E21" i="6" a="1"/>
  <c r="E21" i="6" s="1"/>
  <c r="F9" i="6" a="1"/>
  <c r="F9" i="6" s="1"/>
  <c r="E16" i="6" a="1"/>
  <c r="E16" i="6" s="1"/>
  <c r="F20" i="6" a="1"/>
  <c r="F20" i="6" s="1"/>
  <c r="F23" i="6" a="1"/>
  <c r="F23" i="6" s="1"/>
  <c r="N20" i="8" a="1"/>
  <c r="N20" i="8" s="1"/>
  <c r="N5" i="8" a="1"/>
  <c r="N5" i="8" s="1"/>
  <c r="H6" i="11" a="1"/>
  <c r="H6" i="11" s="1"/>
  <c r="J6" i="11" s="1" a="1"/>
  <c r="J6" i="11" s="1"/>
  <c r="H7" i="11" a="1"/>
  <c r="H7" i="11" s="1"/>
  <c r="J7" i="11" s="1" a="1"/>
  <c r="J7" i="11" s="1"/>
  <c r="H5" i="11" a="1"/>
  <c r="H5" i="11" s="1"/>
  <c r="J5" i="11" s="1" a="1"/>
  <c r="J5" i="11" s="1"/>
  <c r="E10" i="6" a="1"/>
  <c r="E10" i="6" s="1"/>
  <c r="E18" i="6" a="1"/>
  <c r="E18" i="6" s="1"/>
  <c r="F10" i="6" a="1"/>
  <c r="F10" i="6" s="1"/>
  <c r="E17" i="6" a="1"/>
  <c r="E17" i="6" s="1"/>
  <c r="F21" i="6" a="1"/>
  <c r="F21" i="6" s="1"/>
  <c r="E12" i="6" a="1"/>
  <c r="E12" i="6" s="1"/>
  <c r="F16" i="6" a="1"/>
  <c r="F16" i="6" s="1"/>
  <c r="F15" i="6" a="1"/>
  <c r="F15" i="6" s="1"/>
  <c r="N15" i="8" a="1"/>
  <c r="N15" i="8" s="1"/>
  <c r="K19" i="8" a="1"/>
  <c r="K19" i="8" s="1"/>
  <c r="S19" i="8" s="1" a="1"/>
  <c r="S19" i="8" s="1"/>
  <c r="E22" i="6" a="1"/>
  <c r="E22" i="6" s="1"/>
  <c r="F22" i="6" a="1"/>
  <c r="F22" i="6" s="1"/>
  <c r="E13" i="6" a="1"/>
  <c r="E13" i="6" s="1"/>
  <c r="F17" i="6" a="1"/>
  <c r="F17" i="6" s="1"/>
  <c r="E8" i="6" a="1"/>
  <c r="E8" i="6" s="1"/>
  <c r="F12" i="6" a="1"/>
  <c r="F12" i="6" s="1"/>
  <c r="S8" i="4" a="1"/>
  <c r="S8" i="4" s="1"/>
  <c r="G7" i="11" a="1"/>
  <c r="G7" i="11" s="1"/>
  <c r="I7" i="11" s="1" a="1"/>
  <c r="I7" i="11" s="1"/>
  <c r="N14" i="8" a="1"/>
  <c r="N14" i="8" s="1"/>
  <c r="N12" i="8" a="1"/>
  <c r="N12" i="8" s="1"/>
  <c r="T8" i="4"/>
  <c r="H10" i="11" a="1"/>
  <c r="H10" i="11" s="1"/>
  <c r="J10" i="11" s="1" a="1"/>
  <c r="J10" i="11" s="1"/>
  <c r="N18" i="8" a="1"/>
  <c r="N18" i="8" s="1"/>
  <c r="N21" i="8" a="1"/>
  <c r="N21" i="8" s="1"/>
  <c r="N8" i="8" a="1"/>
  <c r="N8" i="8" s="1"/>
  <c r="N7" i="8" a="1"/>
  <c r="N7" i="8" s="1"/>
  <c r="N10" i="8" a="1"/>
  <c r="N10" i="8" s="1"/>
  <c r="N13" i="8" a="1"/>
  <c r="N13" i="8" s="1"/>
  <c r="N16" i="8" a="1"/>
  <c r="N16" i="8" s="1"/>
  <c r="N23" i="8" a="1"/>
  <c r="N23" i="8" s="1"/>
  <c r="N9" i="8" a="1"/>
  <c r="N9" i="8" s="1"/>
  <c r="N22" i="8" a="1"/>
  <c r="N22" i="8" s="1"/>
  <c r="N17" i="8" a="1"/>
  <c r="N17" i="8" s="1"/>
  <c r="N11" i="8" a="1"/>
  <c r="N11" i="8" s="1"/>
  <c r="E15" i="6" a="1"/>
  <c r="E15" i="6" s="1"/>
  <c r="F19" i="6" a="1"/>
  <c r="F19" i="6" s="1"/>
  <c r="N19" i="8" a="1"/>
  <c r="N19" i="8" s="1"/>
  <c r="E23" i="6" a="1"/>
  <c r="E23" i="6" s="1"/>
  <c r="E7" i="6" a="1"/>
  <c r="E7" i="6" s="1"/>
  <c r="F11" i="6" a="1"/>
  <c r="F11" i="6" s="1"/>
  <c r="K18" i="4"/>
  <c r="R15" i="4" a="1"/>
  <c r="R15" i="4" s="1"/>
  <c r="T15" i="4" s="1"/>
  <c r="R6" i="4" a="1"/>
  <c r="R6" i="4" s="1"/>
  <c r="S20" i="4" a="1"/>
  <c r="S20" i="4" s="1"/>
  <c r="T20" i="4" s="1"/>
  <c r="T6" i="4"/>
  <c r="S16" i="4" a="1"/>
  <c r="S16" i="4" s="1"/>
  <c r="T16" i="4" s="1"/>
  <c r="R11" i="4" a="1"/>
  <c r="R11" i="4" s="1"/>
  <c r="R9" i="4" a="1"/>
  <c r="R9" i="4" s="1"/>
  <c r="T9" i="4" s="1"/>
  <c r="R10" i="4" a="1"/>
  <c r="R10" i="4" s="1"/>
  <c r="R17" i="4" a="1"/>
  <c r="R17" i="4" s="1"/>
  <c r="T17" i="4" s="1"/>
  <c r="P13" i="8" a="1"/>
  <c r="P13" i="8" s="1"/>
  <c r="P12" i="8" a="1"/>
  <c r="P12" i="8" s="1"/>
  <c r="P6" i="8" a="1"/>
  <c r="P6" i="8" s="1"/>
  <c r="P10" i="8" a="1"/>
  <c r="P10" i="8" s="1"/>
  <c r="P18" i="8" a="1"/>
  <c r="P18" i="8" s="1"/>
  <c r="P22" i="8" a="1"/>
  <c r="P22" i="8" s="1"/>
  <c r="R4" i="4" a="1"/>
  <c r="R4" i="4" s="1"/>
  <c r="T4" i="4" s="1"/>
  <c r="G6" i="11" a="1"/>
  <c r="G6" i="11" s="1"/>
  <c r="I6" i="11" s="1" a="1"/>
  <c r="I6" i="11" s="1"/>
  <c r="G22" i="11" a="1"/>
  <c r="G22" i="11" s="1"/>
  <c r="I22" i="11" s="1" a="1"/>
  <c r="I22" i="11" s="1"/>
  <c r="S13" i="4" a="1"/>
  <c r="S13" i="4" s="1"/>
  <c r="T13" i="4" s="1"/>
  <c r="R14" i="4" a="1"/>
  <c r="R14" i="4" s="1"/>
  <c r="T14" i="4" s="1"/>
  <c r="G23" i="11" a="1"/>
  <c r="G23" i="11" s="1"/>
  <c r="I23" i="11" s="1" a="1"/>
  <c r="I23" i="11" s="1"/>
  <c r="H4" i="11" a="1"/>
  <c r="H4" i="11" s="1"/>
  <c r="J4" i="11" s="1" a="1"/>
  <c r="J4" i="11" s="1"/>
  <c r="S12" i="4" a="1"/>
  <c r="S12" i="4" s="1"/>
  <c r="T12" i="4" s="1"/>
  <c r="H13" i="11" a="1"/>
  <c r="H13" i="11" s="1"/>
  <c r="J13" i="11" s="1" a="1"/>
  <c r="J13" i="11" s="1"/>
  <c r="H21" i="11" a="1"/>
  <c r="H21" i="11" s="1"/>
  <c r="J21" i="11" s="1" a="1"/>
  <c r="J21" i="11" s="1"/>
  <c r="G15" i="11" a="1"/>
  <c r="G15" i="11" s="1"/>
  <c r="I15" i="11" s="1" a="1"/>
  <c r="I15" i="11" s="1"/>
  <c r="H15" i="11" a="1"/>
  <c r="H15" i="11" s="1"/>
  <c r="J15" i="11" s="1" a="1"/>
  <c r="J15" i="11" s="1"/>
  <c r="S19" i="4" a="1"/>
  <c r="S19" i="4" s="1"/>
  <c r="T19" i="4" s="1"/>
  <c r="G4" i="11" a="1"/>
  <c r="G4" i="11" s="1"/>
  <c r="I4" i="11" s="1" a="1"/>
  <c r="I4" i="11" s="1"/>
  <c r="G5" i="11" a="1"/>
  <c r="G5" i="11" s="1"/>
  <c r="I5" i="11" s="1" a="1"/>
  <c r="I5" i="11" s="1"/>
  <c r="H14" i="11" a="1"/>
  <c r="H14" i="11" s="1"/>
  <c r="J14" i="11" s="1" a="1"/>
  <c r="J14" i="11" s="1"/>
  <c r="G19" i="11" a="1"/>
  <c r="G19" i="11" s="1"/>
  <c r="I19" i="11" s="1" a="1"/>
  <c r="I19" i="11" s="1"/>
  <c r="H19" i="11" a="1"/>
  <c r="H19" i="11" s="1"/>
  <c r="J19" i="11" s="1" a="1"/>
  <c r="J19" i="11" s="1"/>
  <c r="H12" i="11" a="1"/>
  <c r="H12" i="11" s="1"/>
  <c r="J12" i="11" s="1" a="1"/>
  <c r="J12" i="11" s="1"/>
  <c r="G16" i="11" a="1"/>
  <c r="G16" i="11" s="1"/>
  <c r="I16" i="11" s="1" a="1"/>
  <c r="I16" i="11" s="1"/>
  <c r="H23" i="11" a="1"/>
  <c r="H23" i="11" s="1"/>
  <c r="J23" i="11" s="1" a="1"/>
  <c r="J23" i="11" s="1"/>
  <c r="J21" i="8" a="1"/>
  <c r="J21" i="8" s="1"/>
  <c r="F7" i="7" a="1"/>
  <c r="F7" i="7" s="1"/>
  <c r="G13" i="11" a="1"/>
  <c r="G13" i="11" s="1"/>
  <c r="I13" i="11" s="1" a="1"/>
  <c r="I13" i="11" s="1"/>
  <c r="K14" i="8" a="1"/>
  <c r="K14" i="8" s="1"/>
  <c r="K9" i="8" a="1"/>
  <c r="K9" i="8" s="1"/>
  <c r="S9" i="8" s="1" a="1"/>
  <c r="S9" i="8" s="1"/>
  <c r="K20" i="8" a="1"/>
  <c r="K20" i="8" s="1"/>
  <c r="H9" i="11" a="1"/>
  <c r="H9" i="11" s="1"/>
  <c r="J9" i="11" s="1" a="1"/>
  <c r="J9" i="11" s="1"/>
  <c r="G17" i="11" a="1"/>
  <c r="G17" i="11" s="1"/>
  <c r="I17" i="11" s="1" a="1"/>
  <c r="I17" i="11" s="1"/>
  <c r="G14" i="11" a="1"/>
  <c r="G14" i="11" s="1"/>
  <c r="I14" i="11" s="1" a="1"/>
  <c r="I14" i="11" s="1"/>
  <c r="J7" i="8" a="1"/>
  <c r="J7" i="8" s="1"/>
  <c r="R7" i="8" s="1" a="1"/>
  <c r="R7" i="8" s="1"/>
  <c r="G18" i="11" a="1"/>
  <c r="G18" i="11" s="1"/>
  <c r="I18" i="11" s="1" a="1"/>
  <c r="I18" i="11" s="1"/>
  <c r="G8" i="11" a="1"/>
  <c r="G8" i="11" s="1"/>
  <c r="I8" i="11" s="1" a="1"/>
  <c r="I8" i="11" s="1"/>
  <c r="H18" i="11" a="1"/>
  <c r="H18" i="11" s="1"/>
  <c r="J18" i="11" s="1" a="1"/>
  <c r="J18" i="11" s="1"/>
  <c r="G10" i="11" a="1"/>
  <c r="G10" i="11" s="1"/>
  <c r="I10" i="11" s="1" a="1"/>
  <c r="I10" i="11" s="1"/>
  <c r="H11" i="11" a="1"/>
  <c r="H11" i="11" s="1"/>
  <c r="J11" i="11" s="1" a="1"/>
  <c r="J11" i="11" s="1"/>
  <c r="K11" i="8" a="1"/>
  <c r="K11" i="8" s="1"/>
  <c r="S11" i="8" s="1" a="1"/>
  <c r="S11" i="8" s="1"/>
  <c r="K10" i="8" a="1"/>
  <c r="K10" i="8" s="1"/>
  <c r="K21" i="8" a="1"/>
  <c r="K21" i="8" s="1"/>
  <c r="K16" i="8" a="1"/>
  <c r="K16" i="8" s="1"/>
  <c r="H20" i="11" a="1"/>
  <c r="H20" i="11" s="1"/>
  <c r="J20" i="11" s="1" a="1"/>
  <c r="J20" i="11" s="1"/>
  <c r="G9" i="11" a="1"/>
  <c r="G9" i="11" s="1"/>
  <c r="I9" i="11" s="1" a="1"/>
  <c r="I9" i="11" s="1"/>
  <c r="H22" i="11" a="1"/>
  <c r="H22" i="11" s="1"/>
  <c r="J22" i="11" s="1" a="1"/>
  <c r="J22" i="11" s="1"/>
  <c r="G12" i="11" a="1"/>
  <c r="G12" i="11" s="1"/>
  <c r="I12" i="11" s="1" a="1"/>
  <c r="I12" i="11" s="1"/>
  <c r="K15" i="8" a="1"/>
  <c r="K15" i="8" s="1"/>
  <c r="S15" i="8" s="1" a="1"/>
  <c r="S15" i="8" s="1"/>
  <c r="H16" i="11" a="1"/>
  <c r="H16" i="11" s="1"/>
  <c r="J16" i="11" s="1" a="1"/>
  <c r="J16" i="11" s="1"/>
  <c r="H8" i="11" a="1"/>
  <c r="H8" i="11" s="1"/>
  <c r="J8" i="11" s="1" a="1"/>
  <c r="J8" i="11" s="1"/>
  <c r="G21" i="11" a="1"/>
  <c r="G21" i="11" s="1"/>
  <c r="I21" i="11" s="1" a="1"/>
  <c r="I21" i="11" s="1"/>
  <c r="K23" i="8" a="1"/>
  <c r="K23" i="8" s="1"/>
  <c r="S23" i="8" s="1" a="1"/>
  <c r="S23" i="8" s="1"/>
  <c r="K7" i="8" a="1"/>
  <c r="K7" i="8" s="1"/>
  <c r="S7" i="8" s="1" a="1"/>
  <c r="S7" i="8" s="1"/>
  <c r="K22" i="8" a="1"/>
  <c r="K22" i="8" s="1"/>
  <c r="K17" i="8" a="1"/>
  <c r="K17" i="8" s="1"/>
  <c r="S17" i="8" s="1" a="1"/>
  <c r="S17" i="8" s="1"/>
  <c r="G11" i="11" a="1"/>
  <c r="G11" i="11" s="1"/>
  <c r="I11" i="11" s="1" a="1"/>
  <c r="I11" i="11" s="1"/>
  <c r="H17" i="11" a="1"/>
  <c r="H17" i="11" s="1"/>
  <c r="J17" i="11" s="1" a="1"/>
  <c r="J17" i="11" s="1"/>
  <c r="G20" i="11" a="1"/>
  <c r="G20" i="11" s="1"/>
  <c r="I20" i="11" s="1" a="1"/>
  <c r="I20" i="11" s="1"/>
  <c r="P20" i="8" a="1"/>
  <c r="P20" i="8" s="1"/>
  <c r="P21" i="8" a="1"/>
  <c r="P21" i="8" s="1"/>
  <c r="P5" i="8" a="1"/>
  <c r="P5" i="8" s="1"/>
  <c r="P8" i="8" a="1"/>
  <c r="P8" i="8" s="1"/>
  <c r="P17" i="8" a="1"/>
  <c r="P17" i="8" s="1"/>
  <c r="P14" i="8" a="1"/>
  <c r="P14" i="8" s="1"/>
  <c r="P9" i="8" a="1"/>
  <c r="P9" i="8" s="1"/>
  <c r="S23" i="4" a="1"/>
  <c r="S23" i="4" s="1"/>
  <c r="T23" i="4" s="1"/>
  <c r="R7" i="4" a="1"/>
  <c r="R7" i="4" s="1"/>
  <c r="T7" i="4" s="1"/>
  <c r="F4" i="7" a="1"/>
  <c r="F4" i="7" s="1"/>
  <c r="R18" i="4" a="1"/>
  <c r="R18" i="4" s="1"/>
  <c r="T18" i="4" s="1"/>
  <c r="J8" i="8" a="1"/>
  <c r="J8" i="8" s="1"/>
  <c r="R8" i="8" s="1" a="1"/>
  <c r="R8" i="8" s="1"/>
  <c r="L6" i="8" a="1"/>
  <c r="L6" i="8" s="1"/>
  <c r="T6" i="8" s="1" a="1"/>
  <c r="T6" i="8" s="1"/>
  <c r="U6" i="8" s="1" a="1"/>
  <c r="U6" i="8" s="1"/>
  <c r="F8" i="14" s="1"/>
  <c r="J17" i="8" a="1"/>
  <c r="J17" i="8" s="1"/>
  <c r="J18" i="8" a="1"/>
  <c r="J18" i="8" s="1"/>
  <c r="R18" i="8" s="1" a="1"/>
  <c r="R18" i="8" s="1"/>
  <c r="P7" i="8" a="1"/>
  <c r="P7" i="8" s="1"/>
  <c r="P23" i="8" a="1"/>
  <c r="P23" i="8" s="1"/>
  <c r="J23" i="8" a="1"/>
  <c r="J23" i="8" s="1"/>
  <c r="J10" i="8" a="1"/>
  <c r="J10" i="8" s="1"/>
  <c r="J9" i="8" a="1"/>
  <c r="J9" i="8" s="1"/>
  <c r="R9" i="8" s="1" a="1"/>
  <c r="R9" i="8" s="1"/>
  <c r="J16" i="8" a="1"/>
  <c r="J16" i="8" s="1"/>
  <c r="S8" i="8" a="1"/>
  <c r="S8" i="8" s="1"/>
  <c r="J5" i="8" a="1"/>
  <c r="J5" i="8" s="1"/>
  <c r="J14" i="8" a="1"/>
  <c r="J14" i="8" s="1"/>
  <c r="J6" i="8" a="1"/>
  <c r="J6" i="8" s="1"/>
  <c r="R6" i="8" s="1" a="1"/>
  <c r="R6" i="8" s="1"/>
  <c r="J4" i="8" a="1"/>
  <c r="J4" i="8" s="1"/>
  <c r="P16" i="8" a="1"/>
  <c r="P16" i="8" s="1"/>
  <c r="P4" i="8" a="1"/>
  <c r="P4" i="8" s="1"/>
  <c r="P11" i="8" a="1"/>
  <c r="P11" i="8" s="1"/>
  <c r="P15" i="8" a="1"/>
  <c r="P15" i="8" s="1"/>
  <c r="J12" i="8" a="1"/>
  <c r="J12" i="8" s="1"/>
  <c r="R12" i="8" s="1" a="1"/>
  <c r="R12" i="8" s="1"/>
  <c r="J15" i="8" a="1"/>
  <c r="J15" i="8" s="1"/>
  <c r="R15" i="8" s="1" a="1"/>
  <c r="R15" i="8" s="1"/>
  <c r="T4" i="8" a="1"/>
  <c r="T4" i="8" s="1"/>
  <c r="U4" i="8" s="1" a="1"/>
  <c r="U4" i="8" s="1"/>
  <c r="F6" i="14" s="1"/>
  <c r="P19" i="8" a="1"/>
  <c r="P19" i="8" s="1"/>
  <c r="S18" i="8" a="1"/>
  <c r="S18" i="8" s="1"/>
  <c r="J22" i="8" a="1"/>
  <c r="J22" i="8" s="1"/>
  <c r="R22" i="8" s="1" a="1"/>
  <c r="R22" i="8" s="1"/>
  <c r="J20" i="8" a="1"/>
  <c r="J20" i="8" s="1"/>
  <c r="J13" i="8" a="1"/>
  <c r="J13" i="8" s="1"/>
  <c r="R13" i="8" s="1" a="1"/>
  <c r="R13" i="8" s="1"/>
  <c r="J19" i="8" a="1"/>
  <c r="J19" i="8" s="1"/>
  <c r="R19" i="8" s="1" a="1"/>
  <c r="R19" i="8" s="1"/>
  <c r="J11" i="8" a="1"/>
  <c r="J11" i="8" s="1"/>
  <c r="S5" i="8" a="1"/>
  <c r="S5" i="8" s="1"/>
  <c r="Q15" i="8" a="1"/>
  <c r="Q15" i="8" s="1"/>
  <c r="Q13" i="8" a="1"/>
  <c r="Q13" i="8" s="1"/>
  <c r="G6" i="7" a="1"/>
  <c r="G6" i="7" s="1"/>
  <c r="S22" i="4" a="1"/>
  <c r="S22" i="4" s="1"/>
  <c r="T22" i="4" s="1"/>
  <c r="R22" i="4" a="1"/>
  <c r="R22" i="4" s="1"/>
  <c r="S21" i="4" a="1"/>
  <c r="S21" i="4" s="1"/>
  <c r="T21" i="4" s="1"/>
  <c r="R21" i="4" a="1"/>
  <c r="R21" i="4" s="1"/>
  <c r="S5" i="4" a="1"/>
  <c r="S5" i="4" s="1"/>
  <c r="R5" i="4" a="1"/>
  <c r="R5" i="4" s="1"/>
  <c r="G13" i="7" a="1"/>
  <c r="G13" i="7" s="1"/>
  <c r="G4" i="7" a="1"/>
  <c r="G4" i="7" s="1"/>
  <c r="G9" i="7" a="1"/>
  <c r="G9" i="7" s="1"/>
  <c r="G7" i="7" a="1"/>
  <c r="G7" i="7" s="1"/>
  <c r="G12" i="7" a="1"/>
  <c r="G12" i="7" s="1"/>
  <c r="G16" i="7" a="1"/>
  <c r="G16" i="7" s="1"/>
  <c r="G17" i="7" a="1"/>
  <c r="G17" i="7" s="1"/>
  <c r="G18" i="7" a="1"/>
  <c r="G18" i="7" s="1"/>
  <c r="G5" i="7" a="1"/>
  <c r="G5" i="7" s="1"/>
  <c r="G15" i="7" a="1"/>
  <c r="G15" i="7" s="1"/>
  <c r="G8" i="7" a="1"/>
  <c r="G8" i="7" s="1"/>
  <c r="G19" i="7" a="1"/>
  <c r="G19" i="7" s="1"/>
  <c r="G22" i="7" a="1"/>
  <c r="G22" i="7" s="1"/>
  <c r="G23" i="7" a="1"/>
  <c r="G23" i="7" s="1"/>
  <c r="G21" i="7" a="1"/>
  <c r="G21" i="7" s="1"/>
  <c r="G10" i="7" a="1"/>
  <c r="G10" i="7" s="1"/>
  <c r="G20" i="7" a="1"/>
  <c r="G20" i="7" s="1"/>
  <c r="G14" i="7" a="1"/>
  <c r="G14" i="7" s="1"/>
  <c r="G11" i="7" a="1"/>
  <c r="G11" i="7" s="1"/>
  <c r="K15" i="4"/>
  <c r="K19" i="4"/>
  <c r="D16" i="6" s="1" a="1"/>
  <c r="D16" i="6" s="1"/>
  <c r="S21" i="8" l="1" a="1"/>
  <c r="S21" i="8" s="1"/>
  <c r="R14" i="8" a="1"/>
  <c r="R14" i="8" s="1"/>
  <c r="S20" i="8" a="1"/>
  <c r="S20" i="8" s="1"/>
  <c r="R5" i="8" a="1"/>
  <c r="R5" i="8" s="1"/>
  <c r="R10" i="8" a="1"/>
  <c r="R10" i="8" s="1"/>
  <c r="S10" i="8" a="1"/>
  <c r="S10" i="8" s="1"/>
  <c r="R21" i="8" a="1"/>
  <c r="R21" i="8" s="1"/>
  <c r="S12" i="8" a="1"/>
  <c r="S12" i="8" s="1"/>
  <c r="D5" i="6" a="1"/>
  <c r="D5" i="6" s="1"/>
  <c r="R23" i="8" a="1"/>
  <c r="R23" i="8" s="1"/>
  <c r="H4" i="12"/>
  <c r="R16" i="8" a="1"/>
  <c r="R16" i="8" s="1"/>
  <c r="S14" i="8" a="1"/>
  <c r="S14" i="8" s="1"/>
  <c r="R20" i="8" a="1"/>
  <c r="R20" i="8" s="1"/>
  <c r="D4" i="6" a="1"/>
  <c r="D4" i="6" s="1"/>
  <c r="G4" i="6" s="1" a="1"/>
  <c r="G4" i="6" s="1"/>
  <c r="D6" i="6" a="1"/>
  <c r="D6" i="6" s="1"/>
  <c r="E5" i="7" a="1"/>
  <c r="E5" i="7" s="1"/>
  <c r="E4" i="7" a="1"/>
  <c r="E4" i="7" s="1"/>
  <c r="S16" i="8" a="1"/>
  <c r="S16" i="8" s="1"/>
  <c r="S22" i="8" a="1"/>
  <c r="S22" i="8" s="1"/>
  <c r="R11" i="8" a="1"/>
  <c r="R11" i="8" s="1"/>
  <c r="R4" i="8" a="1"/>
  <c r="R4" i="8" s="1"/>
  <c r="R17" i="8" a="1"/>
  <c r="R17" i="8" s="1"/>
  <c r="D7" i="6" a="1"/>
  <c r="D7" i="6" s="1"/>
  <c r="G7" i="6" s="1" a="1"/>
  <c r="G7" i="6" s="1"/>
  <c r="D10" i="6" a="1"/>
  <c r="D10" i="6" s="1"/>
  <c r="D14" i="6" a="1"/>
  <c r="D14" i="6" s="1"/>
  <c r="D18" i="6" a="1"/>
  <c r="D18" i="6" s="1"/>
  <c r="G18" i="6" s="1" a="1"/>
  <c r="G18" i="6" s="1"/>
  <c r="D23" i="6" a="1"/>
  <c r="D23" i="6" s="1"/>
  <c r="G23" i="6" s="1" a="1"/>
  <c r="G23" i="6" s="1"/>
  <c r="D21" i="6" a="1"/>
  <c r="D21" i="6" s="1"/>
  <c r="D9" i="6" a="1"/>
  <c r="D9" i="6" s="1"/>
  <c r="D13" i="6" a="1"/>
  <c r="D13" i="6" s="1"/>
  <c r="D11" i="6" a="1"/>
  <c r="D11" i="6" s="1"/>
  <c r="D17" i="6" a="1"/>
  <c r="D17" i="6" s="1"/>
  <c r="G17" i="6" s="1" a="1"/>
  <c r="G17" i="6" s="1"/>
  <c r="D15" i="6" a="1"/>
  <c r="D15" i="6" s="1"/>
  <c r="D20" i="6" a="1"/>
  <c r="D20" i="6" s="1"/>
  <c r="D8" i="6" a="1"/>
  <c r="D8" i="6" s="1"/>
  <c r="D22" i="6" a="1"/>
  <c r="D22" i="6" s="1"/>
  <c r="D19" i="6" a="1"/>
  <c r="D19" i="6" s="1"/>
  <c r="D12" i="6" a="1"/>
  <c r="D12" i="6" s="1"/>
  <c r="M7" i="8" a="1"/>
  <c r="M7" i="8" s="1"/>
  <c r="C4" i="10" a="1"/>
  <c r="C4" i="10" s="1"/>
  <c r="D4" i="10" s="1" a="1"/>
  <c r="D4" i="10" s="1"/>
  <c r="T5" i="4"/>
  <c r="M4" i="8" s="1" a="1"/>
  <c r="M4" i="8" s="1"/>
  <c r="S6" i="8" a="1"/>
  <c r="S6" i="8" s="1"/>
  <c r="E7" i="7" a="1"/>
  <c r="E7" i="7" s="1"/>
  <c r="G5" i="6" a="1"/>
  <c r="G5" i="6" s="1"/>
  <c r="S4" i="8" a="1"/>
  <c r="S4" i="8" s="1"/>
  <c r="F22" i="7" a="1"/>
  <c r="F22" i="7" s="1"/>
  <c r="F20" i="7" a="1"/>
  <c r="F20" i="7" s="1"/>
  <c r="F21" i="7" a="1"/>
  <c r="F21" i="7" s="1"/>
  <c r="F18" i="7" a="1"/>
  <c r="F18" i="7" s="1"/>
  <c r="F9" i="7" a="1"/>
  <c r="F9" i="7" s="1"/>
  <c r="F23" i="7" a="1"/>
  <c r="F23" i="7" s="1"/>
  <c r="F16" i="7" a="1"/>
  <c r="F16" i="7" s="1"/>
  <c r="F8" i="7" a="1"/>
  <c r="F8" i="7" s="1"/>
  <c r="F13" i="7" a="1"/>
  <c r="F13" i="7" s="1"/>
  <c r="F19" i="7" a="1"/>
  <c r="F19" i="7" s="1"/>
  <c r="F15" i="7" a="1"/>
  <c r="F15" i="7" s="1"/>
  <c r="F10" i="7" a="1"/>
  <c r="F10" i="7" s="1"/>
  <c r="F14" i="7" a="1"/>
  <c r="F14" i="7" s="1"/>
  <c r="F11" i="7" a="1"/>
  <c r="F11" i="7" s="1"/>
  <c r="F17" i="7" a="1"/>
  <c r="F17" i="7" s="1"/>
  <c r="F12" i="7" a="1"/>
  <c r="F12" i="7" s="1"/>
  <c r="E23" i="7" a="1"/>
  <c r="E23" i="7" s="1"/>
  <c r="E16" i="7" a="1"/>
  <c r="E16" i="7" s="1"/>
  <c r="E8" i="7" a="1"/>
  <c r="E8" i="7" s="1"/>
  <c r="E14" i="7" a="1"/>
  <c r="E14" i="7" s="1"/>
  <c r="E11" i="7" a="1"/>
  <c r="E11" i="7" s="1"/>
  <c r="E10" i="7" a="1"/>
  <c r="E10" i="7" s="1"/>
  <c r="E15" i="7" a="1"/>
  <c r="E15" i="7" s="1"/>
  <c r="E12" i="7" a="1"/>
  <c r="E12" i="7" s="1"/>
  <c r="E21" i="7" a="1"/>
  <c r="E21" i="7" s="1"/>
  <c r="E17" i="7" a="1"/>
  <c r="E17" i="7" s="1"/>
  <c r="E22" i="7" a="1"/>
  <c r="E22" i="7" s="1"/>
  <c r="E20" i="7" a="1"/>
  <c r="E20" i="7" s="1"/>
  <c r="E18" i="7" a="1"/>
  <c r="E18" i="7" s="1"/>
  <c r="E13" i="7" a="1"/>
  <c r="E13" i="7" s="1"/>
  <c r="E19" i="7" a="1"/>
  <c r="E19" i="7" s="1"/>
  <c r="E9" i="7" a="1"/>
  <c r="E9" i="7" s="1"/>
  <c r="F6" i="7" a="1"/>
  <c r="F6" i="7" s="1"/>
  <c r="E6" i="7" a="1"/>
  <c r="E6" i="7" s="1"/>
  <c r="M17" i="8" l="1" a="1"/>
  <c r="M17" i="8" s="1"/>
  <c r="M23" i="8" a="1"/>
  <c r="M23" i="8" s="1"/>
  <c r="M18" i="8" a="1"/>
  <c r="M18" i="8" s="1"/>
  <c r="M10" i="8" a="1"/>
  <c r="M10" i="8" s="1"/>
  <c r="M12" i="8" a="1"/>
  <c r="M12" i="8" s="1"/>
  <c r="M13" i="8" a="1"/>
  <c r="M13" i="8" s="1"/>
  <c r="M14" i="8" a="1"/>
  <c r="M14" i="8" s="1"/>
  <c r="M21" i="8" a="1"/>
  <c r="M21" i="8" s="1"/>
  <c r="M9" i="8" a="1"/>
  <c r="M9" i="8" s="1"/>
  <c r="M15" i="8" a="1"/>
  <c r="M15" i="8" s="1"/>
  <c r="M11" i="8" a="1"/>
  <c r="M11" i="8" s="1"/>
  <c r="M8" i="8" a="1"/>
  <c r="M8" i="8" s="1"/>
  <c r="M5" i="8" a="1"/>
  <c r="M5" i="8" s="1"/>
  <c r="M6" i="8" a="1"/>
  <c r="M6" i="8" s="1"/>
  <c r="M19" i="8" a="1"/>
  <c r="M19" i="8" s="1"/>
  <c r="M20" i="8" a="1"/>
  <c r="M20" i="8" s="1"/>
  <c r="M22" i="8" a="1"/>
  <c r="M22" i="8" s="1"/>
  <c r="M16" i="8" a="1"/>
  <c r="M16" i="8" s="1"/>
  <c r="G12" i="6" a="1"/>
  <c r="G12" i="6" s="1"/>
  <c r="G22" i="6" a="1"/>
  <c r="G22" i="6" s="1"/>
  <c r="G15" i="6" a="1"/>
  <c r="G15" i="6" s="1"/>
  <c r="G16" i="6" a="1"/>
  <c r="G16" i="6" s="1"/>
  <c r="G20" i="6" a="1"/>
  <c r="G20" i="6" s="1"/>
  <c r="G10" i="6" a="1"/>
  <c r="G10" i="6" s="1"/>
  <c r="G19" i="6" a="1"/>
  <c r="G19" i="6" s="1"/>
  <c r="G21" i="6" a="1"/>
  <c r="G21" i="6" s="1"/>
  <c r="G11" i="6" a="1"/>
  <c r="G11" i="6" s="1"/>
  <c r="G13" i="6" a="1"/>
  <c r="G13" i="6" s="1"/>
  <c r="G9" i="6" a="1"/>
  <c r="G9" i="6" s="1"/>
  <c r="G8" i="6" a="1"/>
  <c r="G8" i="6" s="1"/>
  <c r="G6" i="6" a="1"/>
  <c r="G6" i="6" s="1"/>
  <c r="G14" i="6" a="1"/>
  <c r="G14"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<sst xmlns="http://schemas.openxmlformats.org/spreadsheetml/2006/main" count="181" uniqueCount="135">
  <si>
    <t>インプット</t>
    <phoneticPr fontId="1"/>
  </si>
  <si>
    <t>ソリューション名</t>
    <rPh sb="7" eb="8">
      <t>メイ</t>
    </rPh>
    <phoneticPr fontId="1"/>
  </si>
  <si>
    <t>エンティティ開始文字数</t>
    <rPh sb="6" eb="8">
      <t>カイシ</t>
    </rPh>
    <rPh sb="8" eb="11">
      <t>モジスウ</t>
    </rPh>
    <phoneticPr fontId="1"/>
  </si>
  <si>
    <t>&lt;Entity&gt;</t>
    <phoneticPr fontId="1"/>
  </si>
  <si>
    <t>Entity</t>
  </si>
  <si>
    <t>&lt;ValueObject&gt;</t>
    <phoneticPr fontId="1"/>
  </si>
  <si>
    <t>EntityNo</t>
    <phoneticPr fontId="1"/>
  </si>
  <si>
    <t>Entity</t>
    <phoneticPr fontId="1"/>
  </si>
  <si>
    <t>PK</t>
    <phoneticPr fontId="1"/>
  </si>
  <si>
    <t>NotNull</t>
    <phoneticPr fontId="1"/>
  </si>
  <si>
    <t>型_ベース</t>
    <rPh sb="0" eb="1">
      <t>カタ</t>
    </rPh>
    <phoneticPr fontId="1"/>
  </si>
  <si>
    <t>型</t>
    <rPh sb="0" eb="1">
      <t>カタ</t>
    </rPh>
    <phoneticPr fontId="1"/>
  </si>
  <si>
    <t>int</t>
    <phoneticPr fontId="1"/>
  </si>
  <si>
    <t>float</t>
    <phoneticPr fontId="1"/>
  </si>
  <si>
    <t>string</t>
    <phoneticPr fontId="1"/>
  </si>
  <si>
    <t>ValueObject</t>
    <phoneticPr fontId="1"/>
  </si>
  <si>
    <t>DBテーブル_論理名</t>
    <rPh sb="7" eb="10">
      <t>ロンリメイ</t>
    </rPh>
    <phoneticPr fontId="1"/>
  </si>
  <si>
    <t>DBテーブル_物理名</t>
    <rPh sb="7" eb="10">
      <t>ブツリメイ</t>
    </rPh>
    <phoneticPr fontId="1"/>
  </si>
  <si>
    <t>DBカラム_論理名</t>
    <rPh sb="6" eb="9">
      <t>ロンリメイ</t>
    </rPh>
    <phoneticPr fontId="1"/>
  </si>
  <si>
    <t>DBカラム_物理名</t>
    <rPh sb="6" eb="9">
      <t>ブツリメイ</t>
    </rPh>
    <phoneticPr fontId="1"/>
  </si>
  <si>
    <t>ValueObject_ベース</t>
    <phoneticPr fontId="1"/>
  </si>
  <si>
    <t>ValueObject_修正</t>
    <rPh sb="12" eb="14">
      <t>シュウセイ</t>
    </rPh>
    <phoneticPr fontId="1"/>
  </si>
  <si>
    <t>using __SN__.Domain.ValueObjects;
namespace __SN__.Domain.Entities
{
    public sealed class __Entity__
    {
        public __Entity__(
            __EntityArgs__)
        {
            __EntityCt__
        }
        __EntityProp__
    }
}</t>
    <phoneticPr fontId="1"/>
  </si>
  <si>
    <t>変数_VO</t>
    <rPh sb="0" eb="2">
      <t>ヘンスウ</t>
    </rPh>
    <phoneticPr fontId="1"/>
  </si>
  <si>
    <t>Entity_コンストラクタ引数</t>
    <rPh sb="14" eb="16">
      <t>ヒキスウ</t>
    </rPh>
    <phoneticPr fontId="1"/>
  </si>
  <si>
    <t>Entity_引数</t>
    <rPh sb="7" eb="9">
      <t>ヒキスウ</t>
    </rPh>
    <phoneticPr fontId="1"/>
  </si>
  <si>
    <t>ValueObjectコード</t>
    <phoneticPr fontId="1"/>
  </si>
  <si>
    <t>Entity_プロパティ</t>
    <phoneticPr fontId="1"/>
  </si>
  <si>
    <t>VONo</t>
    <phoneticPr fontId="1"/>
  </si>
  <si>
    <t>ENo</t>
    <phoneticPr fontId="1"/>
  </si>
  <si>
    <t>Entity_コンストラクタ</t>
    <phoneticPr fontId="1"/>
  </si>
  <si>
    <t>Entity_プロパティ_get</t>
    <phoneticPr fontId="1"/>
  </si>
  <si>
    <t>Entity(get)コード</t>
    <phoneticPr fontId="1"/>
  </si>
  <si>
    <t>IRepositoryコード</t>
    <phoneticPr fontId="1"/>
  </si>
  <si>
    <t>IRepository</t>
    <phoneticPr fontId="1"/>
  </si>
  <si>
    <t>SQL_SELECT</t>
    <phoneticPr fontId="1"/>
  </si>
  <si>
    <t>SELECT
  __Columns__
FROM
  __Table__</t>
    <phoneticPr fontId="1"/>
  </si>
  <si>
    <t>Repository(SQLite)</t>
    <phoneticPr fontId="1"/>
  </si>
  <si>
    <t>using __SN__.Domain.Entities;
using System.Collections.Generic;
namespace __SN__.Domain.Repositories
{
    public interface __IRepository__
    {
        IReadOnlyList&lt;__Entity__&gt; GetData();
        void Save(__Entity__ entity);
        void Delete(__Entity__ entity);
    }
}</t>
    <phoneticPr fontId="1"/>
  </si>
  <si>
    <t>DBテーブル_物理名</t>
    <phoneticPr fontId="1"/>
  </si>
  <si>
    <t>Convert</t>
    <phoneticPr fontId="1"/>
  </si>
  <si>
    <t>Convert.ToInt32</t>
    <phoneticPr fontId="1"/>
  </si>
  <si>
    <t>Convert.ToSingle</t>
    <phoneticPr fontId="1"/>
  </si>
  <si>
    <t>Convert.ToString</t>
    <phoneticPr fontId="1"/>
  </si>
  <si>
    <t>DateTime</t>
    <phoneticPr fontId="1"/>
  </si>
  <si>
    <t>Convert.ToDateTime</t>
    <phoneticPr fontId="1"/>
  </si>
  <si>
    <t>Repository_Entity_Args</t>
  </si>
  <si>
    <t>Repository_Entity_Args</t>
    <phoneticPr fontId="1"/>
  </si>
  <si>
    <t>Repository_Entity_Args_NotNull</t>
    <phoneticPr fontId="1"/>
  </si>
  <si>
    <t>Repository_Entity_Args_Null</t>
  </si>
  <si>
    <t>Repository_Entity_Args_Null</t>
    <phoneticPr fontId="1"/>
  </si>
  <si>
    <t>__Convert__(reader["__TableColumn__"])</t>
    <phoneticPr fontId="1"/>
  </si>
  <si>
    <t>reader["__TableColumn__"] != DBNull.Value ? __Convert__(reader["__TableColumn__"]) : null</t>
    <phoneticPr fontId="1"/>
  </si>
  <si>
    <t>Repository_SQLite</t>
    <phoneticPr fontId="1"/>
  </si>
  <si>
    <t>SQL_INSERT</t>
    <phoneticPr fontId="1"/>
  </si>
  <si>
    <t>SQLite_パラメータ</t>
    <phoneticPr fontId="1"/>
  </si>
  <si>
    <t>SQL_カラム</t>
    <phoneticPr fontId="1"/>
  </si>
  <si>
    <t>SQL_カラム_パラメータ_SQLite</t>
    <phoneticPr fontId="1"/>
  </si>
  <si>
    <t>SQL_INSERT_SQLite</t>
    <phoneticPr fontId="1"/>
  </si>
  <si>
    <t>INSERT INTO __Table__
 (__Columns__)
VALUES
 (__ColumnsParam__)</t>
    <phoneticPr fontId="1"/>
  </si>
  <si>
    <t>SQL_UPDATE</t>
    <phoneticPr fontId="1"/>
  </si>
  <si>
    <t>UPDATE __Table__
SET 
  __UpdateSet__
WHERE
  __UpdateWhere__</t>
    <phoneticPr fontId="1"/>
  </si>
  <si>
    <t>SQL_UpdateSet_SQLite</t>
    <phoneticPr fontId="1"/>
  </si>
  <si>
    <t>SQL_Update</t>
    <phoneticPr fontId="1"/>
  </si>
  <si>
    <t>SQL_UPDATE_SQLite</t>
    <phoneticPr fontId="1"/>
  </si>
  <si>
    <t>SQLiteParameter_Args</t>
    <phoneticPr fontId="1"/>
  </si>
  <si>
    <t>SQL_DELETE</t>
    <phoneticPr fontId="1"/>
  </si>
  <si>
    <t>DELETE FROM __Table__ WHERE __DeleteWhere__</t>
    <phoneticPr fontId="1"/>
  </si>
  <si>
    <t>SQL_DELETE_SQLite</t>
    <phoneticPr fontId="1"/>
  </si>
  <si>
    <t>SQL_Where_SQLite</t>
    <phoneticPr fontId="1"/>
  </si>
  <si>
    <t>new SQLiteParameter("@__Column__", entity.__VO__.Value)</t>
    <phoneticPr fontId="1"/>
  </si>
  <si>
    <t>RepositorySQLiteコード</t>
    <phoneticPr fontId="1"/>
  </si>
  <si>
    <t>RepositorySQLite</t>
    <phoneticPr fontId="1"/>
  </si>
  <si>
    <t>Factories</t>
    <phoneticPr fontId="1"/>
  </si>
  <si>
    <t>Factories_SQLite_Oracle</t>
    <phoneticPr fontId="1"/>
  </si>
  <si>
    <t>CreateRepository</t>
    <phoneticPr fontId="1"/>
  </si>
  <si>
    <t>Repository_Oracle</t>
    <phoneticPr fontId="1"/>
  </si>
  <si>
    <t xml:space="preserve">        public static __IRepository__ __CreateRepository__()
        {
#if DEBUG
            if (Shared.IsFake)
            {
                return new __RepositorySQLite__();
            }
#endif
            return new __RepositoryOracle__();
        }</t>
    <phoneticPr fontId="1"/>
  </si>
  <si>
    <t>FactoryCreateRepository</t>
  </si>
  <si>
    <t>FactoryCreateRepository</t>
    <phoneticPr fontId="1"/>
  </si>
  <si>
    <t>CreateRepositories</t>
    <phoneticPr fontId="1"/>
  </si>
  <si>
    <t>ViewModelEntity</t>
    <phoneticPr fontId="1"/>
  </si>
  <si>
    <t>ViewModel</t>
    <phoneticPr fontId="1"/>
  </si>
  <si>
    <t>ViewModelEntity_Property_get</t>
  </si>
  <si>
    <t>ViewModelEntity_Property_get</t>
    <phoneticPr fontId="1"/>
  </si>
  <si>
    <t xml:space="preserve">        public __Type__ __EntityProperty__ =&gt; _entity.__EntityProperty__.Value;</t>
    <phoneticPr fontId="1"/>
  </si>
  <si>
    <t>ViewModelEntity_Property_getset</t>
  </si>
  <si>
    <t>ViewModelEntity_Property_getset</t>
    <phoneticPr fontId="1"/>
  </si>
  <si>
    <t xml:space="preserve">       public __Type__ __EntityProperty__ 
        {
            get { return _entity.__EntityProperty__.Value; }
            set { _entity.__EntityProperty__ = new __EntityProperty__(value); }
        }</t>
    <phoneticPr fontId="1"/>
  </si>
  <si>
    <t>using __SN__.Domain.Entities;
namespace __SN__.WPF.ViewModels
{
    public class __Vme__
    {
        private __Entity__ _entity;
        public __Vme__(__Entity__ entity)
        {
            _entity = entity;
        }
        __VmeProperty__
        public __Entity__ Entity { get { return _entity; } }
    }
}</t>
    <phoneticPr fontId="1"/>
  </si>
  <si>
    <t>ViewModelEntity_get</t>
    <phoneticPr fontId="1"/>
  </si>
  <si>
    <t>ViewModelEntity_getset</t>
    <phoneticPr fontId="1"/>
  </si>
  <si>
    <t>using __SN__.Domain;
using __SN__.Domain.Repositories;
using __SN__.Infrastructure.Oracle;
using __SN__.Infrastructure.SQLite;
namespace __SN__.Infrastructure
{
    /// &lt;summary&gt;
    /// Factories
    /// &lt;/summary&gt;
    public static class Factories
    {
        __CreateRepository__
    }
}</t>
    <phoneticPr fontId="1"/>
  </si>
  <si>
    <t>using __SN__.Domain.ValueObjects;
namespace __SN__.Domain.ValueObjects
{
    public sealed class __VO__ : ValueObject&lt;__VO__&gt;
    {
        /// &lt;summary&gt;
        /// コンストラクタ
        /// &lt;/summary&gt;
        /// &lt;param name="value"&gt;&lt;/param&gt;
        public __VO__(__VOType__ value)
        {
            Value = value;
        }
        public __VOType__ Value { get; }
        protected override bool EqualsCore(__VO__ other)
        {
            return Value == other.Value;
        }
        protected override int GetHashCodeCore()
        {
            return Value.GetHashCode();
        }
        public override string ToString()
        {
            if (Value == null)
            {
                return String.Empty;
            }
            return Value.ToString();
        }
    }
}</t>
    <phoneticPr fontId="1"/>
  </si>
  <si>
    <t>string</t>
  </si>
  <si>
    <t>SQLite_CREATE</t>
    <phoneticPr fontId="1"/>
  </si>
  <si>
    <t>SQLite(CREATE TABLE)</t>
    <phoneticPr fontId="1"/>
  </si>
  <si>
    <t>型_SQLite</t>
    <rPh sb="0" eb="1">
      <t>カタ</t>
    </rPh>
    <phoneticPr fontId="1"/>
  </si>
  <si>
    <t>INTEGER</t>
    <phoneticPr fontId="1"/>
  </si>
  <si>
    <t>REAL</t>
    <phoneticPr fontId="1"/>
  </si>
  <si>
    <t>TEXT</t>
    <phoneticPr fontId="1"/>
  </si>
  <si>
    <t>DATETIME</t>
    <phoneticPr fontId="1"/>
  </si>
  <si>
    <t>SQLite_型</t>
    <rPh sb="7" eb="8">
      <t>カタ</t>
    </rPh>
    <phoneticPr fontId="1"/>
  </si>
  <si>
    <t>SQLite_CREATE_Column</t>
    <phoneticPr fontId="1"/>
  </si>
  <si>
    <t>SQLite_CREATE_Columns</t>
    <phoneticPr fontId="1"/>
  </si>
  <si>
    <t>SQLite_CREATEコード</t>
    <phoneticPr fontId="1"/>
  </si>
  <si>
    <t>SQLite_CREATEコード_All</t>
    <phoneticPr fontId="1"/>
  </si>
  <si>
    <t>CREATE TABLE __Table__(__Columns__);</t>
    <phoneticPr fontId="1"/>
  </si>
  <si>
    <t>ver</t>
    <phoneticPr fontId="1"/>
  </si>
  <si>
    <t>内容</t>
    <rPh sb="0" eb="2">
      <t>ナイヨウ</t>
    </rPh>
    <phoneticPr fontId="1"/>
  </si>
  <si>
    <t>日付</t>
    <rPh sb="0" eb="2">
      <t>ヒヅケ</t>
    </rPh>
    <phoneticPr fontId="1"/>
  </si>
  <si>
    <t>1.0.0</t>
    <phoneticPr fontId="1"/>
  </si>
  <si>
    <t>初版作成</t>
    <rPh sb="0" eb="2">
      <t>ショハン</t>
    </rPh>
    <rPh sb="2" eb="4">
      <t>サクセイ</t>
    </rPh>
    <phoneticPr fontId="1"/>
  </si>
  <si>
    <t>Template2</t>
    <phoneticPr fontId="1"/>
  </si>
  <si>
    <t>サンプルマスタ</t>
  </si>
  <si>
    <t>tmp_sample_mst</t>
  </si>
  <si>
    <t>サンプルコード</t>
  </si>
  <si>
    <t>sample_code</t>
  </si>
  <si>
    <t>サンプル名称</t>
    <rPh sb="4" eb="6">
      <t>メイショウ</t>
    </rPh>
    <phoneticPr fontId="1"/>
  </si>
  <si>
    <t>sample_name</t>
  </si>
  <si>
    <t>Sample001ViewModel</t>
    <phoneticPr fontId="1"/>
  </si>
  <si>
    <t>1.0.1</t>
    <phoneticPr fontId="1"/>
  </si>
  <si>
    <t>Repository_SQLiteのDelete文のパラメータは、テーブル定義のKeyカラムのみに変更</t>
    <rPh sb="24" eb="25">
      <t>ブン</t>
    </rPh>
    <rPh sb="37" eb="39">
      <t>テイギ</t>
    </rPh>
    <rPh sb="49" eb="51">
      <t>ヘンコウ</t>
    </rPh>
    <phoneticPr fontId="1"/>
  </si>
  <si>
    <t>SaveSQLiteParameter_Args</t>
    <phoneticPr fontId="1"/>
  </si>
  <si>
    <t>DeleteSQLiteParameter_Args</t>
    <phoneticPr fontId="1"/>
  </si>
  <si>
    <t>Repository(Oracle)</t>
    <phoneticPr fontId="1"/>
  </si>
  <si>
    <t>ヘルパークラス名</t>
    <rPh sb="7" eb="8">
      <t>メイ</t>
    </rPh>
    <phoneticPr fontId="1"/>
  </si>
  <si>
    <t>OracleOdpHelper</t>
    <phoneticPr fontId="1"/>
  </si>
  <si>
    <t>Eno</t>
    <phoneticPr fontId="1"/>
  </si>
  <si>
    <t>RepositorySQLiteコード</t>
  </si>
  <si>
    <t>RepositoryOracleコード</t>
    <phoneticPr fontId="1"/>
  </si>
  <si>
    <t>using System.Data.SQLite;
using __SN__.Domain.Entities;
using __SN__.Domain.Repositories;
namespace __SN__.Infrastructure.SQLite
{
    internal class __RepositorySQLite__ : __IRepository__
    {
        public IReadOnlyList&lt;__Entity__&gt; GetData()
        {
            string sql = @"
__SqlSelect__
";
            return SQLiteHelper.Query(sql,
                reader =&gt;
                {
                    return new __Entity__(
                        __EntityArgs__
                        );
                });
        }
        public void Save(__Entity__ entity)
        {
            string insert = @"
__SqlInsert__
";
            string update = @"
__SqlUpdate__
";
            var args = new List&lt;SQLiteParameter&gt;
            {
                __SaveSQLiteParams__
            };
            SQLiteHelper.Execute(insert, update, args.ToArray());
        }
        public void Delete(__Entity__ entity)
        {
            string delete = @"
__SqlDelete__
";
            var args = new List&lt;SQLiteParameter&gt;
            {
                __DeleteSQLiteParams__
            };
            SQLiteHelper.Execute(delete, args.ToArray());
        }
    }
}</t>
    <phoneticPr fontId="1"/>
  </si>
  <si>
    <t>SQLiteコード</t>
    <phoneticPr fontId="1"/>
  </si>
  <si>
    <t>Oracleコード</t>
    <phoneticPr fontId="1"/>
  </si>
  <si>
    <t>▼個別のSQLiteコードをOracle向けに変換</t>
    <rPh sb="1" eb="3">
      <t>コベツ</t>
    </rPh>
    <rPh sb="20" eb="21">
      <t>ム</t>
    </rPh>
    <rPh sb="23" eb="25">
      <t>ヘンカン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</si>
</sst>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Meiryo UI"/>
      <family val="2"/>
      <charset val="128"/>
    </font>
    <font>
      <sz val="6"/>
      <name val="Meiryo UI"/>
      <family val="2"/>
      <charset val="128"/>
    </font>
    <font>
      <sz val="11"/>
      <color theme="0"/>
      <name val="Meiryo UI"/>
      <family val="2"/>
      <charset val="128"/>
    </font>
    <font>
      <u/>
      <sz val="14"/>
      <color theme="1"/>
      <name val="Meiryo UI"/>
      <family val="2"/>
      <charset val="128"/>
    </font>
    <font>
      <sz val="11"/>
      <name val="Meiryo UI"/>
      <family val="3"/>
      <charset val="128"/>
    </font>
    <font>
      <sz val="11"/>
      <color theme="0"/>
      <name val="Meiryo UI"/>
      <family val="3"/>
      <charset val="128"/>
    </font>
  </fonts>
  <fills count="6">
    <fill>
      <patternFill patternType="none"/>
    </fill>
    <fill>
      <patternFill patternType="gray125"/>
    </fill>
    <fill>
      <patternFill patternType="solid">
        <fgColor rgb="FFFFFFCC"/>
        <bgColor indexed="64"/>
      </patternFill>
    </fill>
    <fill>
      <patternFill patternType="solid">
        <fgColor theme="3" tint="0.79998168889431442"/>
        <bgColor indexed="64"/>
      </patternFill>
    </fill>
    <fill>
      <patternFill patternType="solid">
        <fgColor rgb="FF7030A0"/>
        <bgColor indexed="64"/>
      </patternFill>
    </fill>
    <fill>
      <patternFill patternType="solid">
        <fgColor rgb="FF00B05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47">
    <xf numFmtId="0" fontId="0" fillId="0" borderId="0" xfId="0">
      <alignment vertical="center"/>
    </xf>
    <xf numFmtId="0" fontId="3" fillId="0" borderId="0" xfId="0" applyFont="1">
      <alignment vertical="center"/>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horizontal="left" vertical="center"/>
    </xf>
    <xf numFmtId="0" fontId="0" fillId="0" borderId="2" xfId="0" applyBorder="1">
      <alignment vertical="center"/>
    </xf>
    <xf numFmtId="0" fontId="0" fillId="0" borderId="7" xfId="0" applyBorder="1">
      <alignment vertical="center"/>
    </xf>
    <xf numFmtId="0" fontId="0" fillId="0" borderId="9" xfId="0" applyBorder="1">
      <alignment vertical="center"/>
    </xf>
    <xf numFmtId="0" fontId="0" fillId="2" borderId="2" xfId="0" applyFill="1" applyBorder="1">
      <alignment vertical="center"/>
    </xf>
    <xf numFmtId="0" fontId="0" fillId="2" borderId="8"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6" xfId="0" applyBorder="1">
      <alignment vertical="center"/>
    </xf>
    <xf numFmtId="0" fontId="0" fillId="3" borderId="2" xfId="0" applyFill="1" applyBorder="1">
      <alignment vertical="center"/>
    </xf>
    <xf numFmtId="0" fontId="0" fillId="3" borderId="1" xfId="0" applyFill="1" applyBorder="1">
      <alignment vertical="center"/>
    </xf>
    <xf numFmtId="0" fontId="0" fillId="0" borderId="8" xfId="0" applyBorder="1">
      <alignment vertical="center"/>
    </xf>
    <xf numFmtId="0" fontId="0" fillId="3" borderId="0" xfId="0" applyFill="1">
      <alignment vertical="center"/>
    </xf>
    <xf numFmtId="0" fontId="2" fillId="4" borderId="4" xfId="0" applyFont="1" applyFill="1" applyBorder="1">
      <alignment vertical="center"/>
    </xf>
    <xf numFmtId="0" fontId="0" fillId="0" borderId="2" xfId="0" applyBorder="1" applyAlignment="1">
      <alignment vertical="top" wrapText="1"/>
    </xf>
    <xf numFmtId="0" fontId="0" fillId="0" borderId="10" xfId="0" applyBorder="1" applyAlignment="1">
      <alignment vertical="top"/>
    </xf>
    <xf numFmtId="0" fontId="0" fillId="0" borderId="2" xfId="0" applyBorder="1" applyAlignment="1">
      <alignment vertical="top"/>
    </xf>
    <xf numFmtId="0" fontId="2" fillId="5" borderId="1" xfId="0" applyFont="1" applyFill="1" applyBorder="1">
      <alignment vertical="center"/>
    </xf>
    <xf numFmtId="0" fontId="4" fillId="0" borderId="0" xfId="0" applyFont="1" applyAlignment="1">
      <alignment vertical="top" wrapText="1"/>
    </xf>
    <xf numFmtId="0" fontId="2" fillId="0" borderId="0" xfId="0" applyFont="1">
      <alignment vertical="center"/>
    </xf>
    <xf numFmtId="0" fontId="5" fillId="0" borderId="0" xfId="0" applyFont="1">
      <alignment vertical="center"/>
    </xf>
    <xf numFmtId="0" fontId="0" fillId="0" borderId="11" xfId="0" applyBorder="1" applyAlignment="1">
      <alignment vertical="top" wrapText="1"/>
    </xf>
    <xf numFmtId="0" fontId="2" fillId="4" borderId="1" xfId="0" applyFont="1" applyFill="1" applyBorder="1">
      <alignment vertical="center"/>
    </xf>
    <xf numFmtId="0" fontId="0" fillId="2" borderId="7" xfId="0" applyFill="1" applyBorder="1">
      <alignment vertical="center"/>
    </xf>
    <xf numFmtId="0" fontId="0" fillId="0" borderId="7" xfId="0" applyBorder="1" applyAlignment="1">
      <alignment vertical="top"/>
    </xf>
    <xf numFmtId="0" fontId="0" fillId="0" borderId="9" xfId="0" applyBorder="1" applyAlignment="1">
      <alignment vertical="top"/>
    </xf>
    <xf numFmtId="0" fontId="0" fillId="3" borderId="2" xfId="0" applyFill="1" applyBorder="1" applyAlignment="1">
      <alignment vertical="top"/>
    </xf>
    <xf numFmtId="0" fontId="2" fillId="4" borderId="10" xfId="0" applyFont="1" applyFill="1" applyBorder="1" applyAlignment="1">
      <alignment vertical="top"/>
    </xf>
    <xf numFmtId="0" fontId="5" fillId="4" borderId="6" xfId="0" applyFont="1" applyFill="1" applyBorder="1" applyAlignment="1">
      <alignment vertical="top"/>
    </xf>
    <xf numFmtId="0" fontId="0" fillId="0" borderId="4" xfId="0" applyBorder="1" applyAlignment="1">
      <alignment vertical="top" wrapText="1"/>
    </xf>
    <xf numFmtId="0" fontId="0" fillId="0" borderId="8" xfId="0" applyBorder="1" applyAlignment="1">
      <alignment vertical="top" wrapText="1"/>
    </xf>
    <xf numFmtId="0" fontId="0" fillId="0" borderId="12" xfId="0" applyBorder="1">
      <alignment vertical="center"/>
    </xf>
    <xf numFmtId="0" fontId="0" fillId="2" borderId="9" xfId="0" applyFill="1" applyBorder="1">
      <alignment vertical="center"/>
    </xf>
    <xf numFmtId="0" fontId="0" fillId="0" borderId="11" xfId="0" applyBorder="1" applyAlignment="1">
      <alignment vertical="top"/>
    </xf>
    <xf numFmtId="0" fontId="0" fillId="0" borderId="8" xfId="0" applyBorder="1" applyAlignment="1">
      <alignment vertical="top"/>
    </xf>
    <xf numFmtId="0" fontId="2" fillId="4" borderId="3" xfId="0" applyFont="1" applyFill="1" applyBorder="1">
      <alignment vertical="center"/>
    </xf>
    <xf numFmtId="0" fontId="2" fillId="4" borderId="2" xfId="0" applyFont="1" applyFill="1" applyBorder="1">
      <alignment vertical="center"/>
    </xf>
    <xf numFmtId="14" fontId="0" fillId="0" borderId="0" xfId="0" applyNumberFormat="1">
      <alignment vertical="center"/>
    </xf>
    <xf numFmtId="0" fontId="0" fillId="0" borderId="2" xfId="0" applyNumberFormat="1" applyBorder="1" applyAlignment="1">
      <alignment vertical="top" wrapText="1"/>
    </xf>
    <xf numFmtId="0" fontId="0" fillId="0" borderId="2" xfId="0" applyNumberFormat="1" applyBorder="1" applyAlignment="1">
      <alignment vertical="top"/>
    </xf>
    <xf numFmtId="0" fontId="0" fillId="0" borderId="8" xfId="0" applyNumberFormat="1" applyBorder="1" applyAlignment="1">
      <alignment vertical="top"/>
    </xf>
    <xf numFmtId="0" fontId="0" fillId="0" borderId="4" xfId="0" applyNumberFormat="1" applyBorder="1" applyAlignment="1">
      <alignment vertical="top" wrapText="1"/>
    </xf>
  </cellXfs>
  <cellStyles count="1">
    <cellStyle name="標準" xfId="0" builtinId="0"/>
  </cellStyles>
  <dxfs count="162">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3" tint="0.79998168889431442"/>
        </patternFill>
      </fill>
    </dxf>
    <dxf>
      <alignment horizontal="general" vertical="top" textRotation="0" wrapText="0" indent="0" justifyLastLine="0" shrinkToFit="0" readingOrder="0"/>
    </dxf>
    <dxf>
      <border outline="0">
        <top style="thin">
          <color indexed="64"/>
        </top>
      </border>
    </dxf>
    <dxf>
      <border outline="0">
        <bottom style="thin">
          <color indexed="64"/>
        </bottom>
      </border>
    </dxf>
    <dxf>
      <border outline="0">
        <left style="thin">
          <color rgb="FF000000"/>
        </left>
        <top style="thin">
          <color rgb="FF000000"/>
        </top>
        <bottom style="thin">
          <color rgb="FF000000"/>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alignment horizontal="general" vertical="top" textRotation="0" wrapText="0" indent="0" justifyLastLine="0" shrinkToFit="0" readingOrder="0"/>
    </dxf>
    <dxf>
      <alignment horizontal="general" vertical="top" textRotation="0" wrapText="1" indent="0" justifyLastLine="0" shrinkToFit="0" readingOrder="0"/>
      <border diagonalUp="0" diagonalDown="0" outline="0">
        <left/>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3" tint="0.79998168889431442"/>
        </patternFill>
      </fill>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rgb="FF000000"/>
        </left>
        <top style="thin">
          <color rgb="FF000000"/>
        </top>
        <bottom style="thin">
          <color rgb="FF000000"/>
        </bottom>
      </border>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theme="0"/>
        <name val="Meiryo UI"/>
        <family val="3"/>
        <charset val="128"/>
        <scheme val="none"/>
      </font>
      <fill>
        <patternFill patternType="none">
          <fgColor indexed="64"/>
          <bgColor auto="1"/>
        </patternFill>
      </fill>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border diagonalUp="0" diagonalDown="0" outline="0">
        <left style="thin">
          <color indexed="64"/>
        </left>
        <right/>
        <top style="thin">
          <color indexed="64"/>
        </top>
        <bottom style="thin">
          <color indexed="64"/>
        </bottom>
      </border>
    </dxf>
    <dxf>
      <fill>
        <patternFill patternType="solid">
          <fgColor indexed="64"/>
          <bgColor rgb="FFFFFFCC"/>
        </patternFill>
      </fill>
      <border diagonalUp="0" diagonalDown="0">
        <left style="thin">
          <color indexed="64"/>
        </left>
        <right/>
        <top style="thin">
          <color indexed="64"/>
        </top>
        <bottom style="thin">
          <color indexed="64"/>
        </bottom>
        <vertical/>
        <horizontal/>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155FA4-52F9-4615-9E22-11B0B6C8973F}" name="InputEntities" displayName="InputEntities" ref="B10:F140" totalsRowShown="0" headerRowDxfId="161" headerRowBorderDxfId="160" tableBorderDxfId="159" totalsRowBorderDxfId="158">
  <autoFilter ref="B10:F140" xr:uid="{AC155FA4-52F9-4615-9E22-11B0B6C8973F}"/>
  <tableColumns count="5">
    <tableColumn id="1" xr3:uid="{2CC05FA8-DDC5-47D4-8FF9-C404DC4682B6}" name="ENo" dataDxfId="157">
      <calculatedColumnFormula>ROW(InputEntities[[#This Row],[ENo]])-10</calculatedColumnFormula>
    </tableColumn>
    <tableColumn id="2" xr3:uid="{86E7ECA0-AF74-47DD-94CC-04F16C1083CE}" name="DBテーブル_論理名" dataDxfId="156"/>
    <tableColumn id="3" xr3:uid="{48265DB4-A5F7-4D94-8ED8-26E286EBD264}" name="DBテーブル_物理名" dataDxfId="155"/>
    <tableColumn id="5" xr3:uid="{0A0AE1C8-7DE7-4376-A48A-CC5A3671B0D9}" name="ViewModel" dataDxfId="154"/>
    <tableColumn id="4" xr3:uid="{565B9491-E64A-44F2-810F-81EE11A5105C}" name="Entity" dataDxfId="153">
      <calculatedColumnFormula>IF(D11&lt;&gt;"",MID(SUBSTITUTE(PROPER(D11),"_",""),$D$5,99)&amp;"Entity","")</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A3B64A-19C7-4E73-9FE0-12A053F95044}" name="InputValueObjects" displayName="InputValueObjects" ref="I10:U140" totalsRowShown="0" headerRowDxfId="152" headerRowBorderDxfId="151" tableBorderDxfId="150" totalsRowBorderDxfId="149">
  <autoFilter ref="I10:U140" xr:uid="{8CA3B64A-19C7-4E73-9FE0-12A053F95044}"/>
  <tableColumns count="13">
    <tableColumn id="1" xr3:uid="{DA058B57-11EF-4681-9E8C-B87A5878A3A0}" name="VONo" dataDxfId="148">
      <calculatedColumnFormula>ROW(InputValueObjects[[#This Row],[VONo]])-10</calculatedColumnFormula>
    </tableColumn>
    <tableColumn id="5" xr3:uid="{C9670006-C6F0-4277-B5FC-CBA3C230565C}" name="EntityNo" dataDxfId="147"/>
    <tableColumn id="6" xr3:uid="{727DAF79-6110-448A-BACC-9465866053A5}" name="Entity" dataDxfId="146">
      <calculatedColumnFormula>_xlfn.XLOOKUP(InputValueObjects[[#This Row],[EntityNo]],InputEntities[ENo],InputEntities[Entity],"",0,1)</calculatedColumnFormula>
    </tableColumn>
    <tableColumn id="3" xr3:uid="{2C69B63E-BF4D-457C-ABBF-2AC6537EAC78}" name="DBカラム_論理名" dataDxfId="145"/>
    <tableColumn id="4" xr3:uid="{4B237970-D3C9-4D80-88E7-A121989B560B}" name="DBカラム_物理名" dataDxfId="144"/>
    <tableColumn id="2" xr3:uid="{AAC03BC3-AFF8-4257-91E7-3822E17D24C0}" name="PK" dataDxfId="143"/>
    <tableColumn id="7" xr3:uid="{3A6D6258-07E9-47BE-B9D7-38157035642B}" name="NotNull" dataDxfId="142"/>
    <tableColumn id="8" xr3:uid="{EA0A1124-30B8-454B-9FFA-F84F2651A6D8}" name="型_ベース" dataDxfId="141"/>
    <tableColumn id="11" xr3:uid="{BB4D049C-AD95-413D-8D54-FCF96A469698}" name="ValueObject_ベース" dataDxfId="140">
      <calculatedColumnFormula>SUBSTITUTE(PROPER(InputValueObjects[[#This Row],[DBカラム_物理名]]),"_","")</calculatedColumnFormula>
    </tableColumn>
    <tableColumn id="12" xr3:uid="{15ADC089-12CF-4D68-8925-47DA2E39F8B6}" name="ValueObject_修正" dataDxfId="139"/>
    <tableColumn id="13" xr3:uid="{A2BFDADD-82E3-403D-9CAF-A02A6023683A}" name="Entity_プロパティ" dataDxfId="138">
      <calculatedColumnFormula>InputValueObjects[[#This Row],[ValueObject_ベース]]</calculatedColumnFormula>
    </tableColumn>
    <tableColumn id="10" xr3:uid="{A5ABB698-2507-4869-91FC-5A9FCE838A49}" name="ValueObject" dataDxfId="137">
      <calculatedColumnFormula>IF(InputValueObjects[[#This Row],[ValueObject_修正]]="",SUBSTITUTE(PROPER(InputValueObjects[[#This Row],[DBカラム_物理名]]),"_",""),InputValueObjects[[#This Row],[ValueObject_修正]])</calculatedColumnFormula>
    </tableColumn>
    <tableColumn id="9" xr3:uid="{03F75842-C81D-4249-BDFF-A1119D06F458}" name="型" dataDxfId="136">
      <calculatedColumnFormula>InputValueObjects[[#This Row],[型_ベース]]&amp;IF(InputValueObjects[[#This Row],[NotNull]]=1,"","?")</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F6C763-78CF-45B4-A918-D6F1E9948062}" name="Templates" displayName="Templates" ref="A1:Q2" totalsRowShown="0" headerRowDxfId="135" dataDxfId="134">
  <autoFilter ref="A1:Q2" xr:uid="{63F6C763-78CF-45B4-A918-D6F1E9948062}"/>
  <tableColumns count="17">
    <tableColumn id="1" xr3:uid="{50EBA20D-D700-4C19-AC03-5961AE00E4F5}" name="ValueObject" dataDxfId="133"/>
    <tableColumn id="2" xr3:uid="{89535BAD-24E5-44CD-8834-678C863ECDA3}" name="Entity" dataDxfId="132"/>
    <tableColumn id="3" xr3:uid="{654FAEE1-54A1-404F-8042-3C1405298955}" name="IRepository" dataDxfId="131"/>
    <tableColumn id="17" xr3:uid="{A1E8E22F-0D5D-4276-9E27-7A97AEBC2D26}" name="SQLite_CREATE" dataDxfId="130"/>
    <tableColumn id="4" xr3:uid="{98C787F6-53E7-4743-B4CF-EC0C4D7B4C9A}" name="SQL_SELECT" dataDxfId="129"/>
    <tableColumn id="7" xr3:uid="{D53A6113-E4CC-4AC6-8A9E-9EA650A32768}" name="SQL_INSERT" dataDxfId="128"/>
    <tableColumn id="8" xr3:uid="{C061C889-ED00-46F0-A6F0-C6FD2F86A057}" name="SQL_UPDATE" dataDxfId="127"/>
    <tableColumn id="10" xr3:uid="{76ADB486-BEC0-48A2-8C7E-D059402E5DAB}" name="SQL_DELETE" dataDxfId="126"/>
    <tableColumn id="5" xr3:uid="{65506848-704B-4FDB-B9F7-D2DBCF6931D8}" name="Repository_Entity_Args_NotNull" dataDxfId="125"/>
    <tableColumn id="6" xr3:uid="{F9F76281-9AA1-4811-8188-6056B8E0D948}" name="Repository_Entity_Args_Null" dataDxfId="124"/>
    <tableColumn id="9" xr3:uid="{C46924FB-1B6C-4202-80C4-09B21CBBB9F6}" name="SQLiteParameter_Args" dataDxfId="123"/>
    <tableColumn id="11" xr3:uid="{23470AE5-B16C-43F7-B1D8-AD2A7C4D676C}" name="RepositorySQLite" dataDxfId="122"/>
    <tableColumn id="13" xr3:uid="{93CDC32C-0E91-40B5-8736-3E6D441B9FBC}" name="FactoryCreateRepository" dataDxfId="121"/>
    <tableColumn id="12" xr3:uid="{B4D0CAF4-3F48-4B57-B364-A5DDAEE0C3B9}" name="Factories_SQLite_Oracle" dataDxfId="120"/>
    <tableColumn id="14" xr3:uid="{17A970F2-CDFA-40C8-90B6-7FF03ADB40AD}" name="ViewModelEntity_Property_get" dataDxfId="119"/>
    <tableColumn id="15" xr3:uid="{EC8A4788-E5D7-46CE-9073-158C9731B157}" name="ViewModelEntity_Property_getset" dataDxfId="118"/>
    <tableColumn id="16" xr3:uid="{9400B45C-8A9F-4D25-B4E5-2E81A78A4723}" name="ViewModelEntity" dataDxfId="11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C497C5C-79F3-413D-9AB0-E0CFE64ABF18}" name="Types" displayName="Types" ref="A1:C5" totalsRowShown="0">
  <autoFilter ref="A1:C5" xr:uid="{3C497C5C-79F3-413D-9AB0-E0CFE64ABF18}"/>
  <tableColumns count="3">
    <tableColumn id="1" xr3:uid="{99BD345A-F35F-4B87-854A-EB0AE443931F}" name="型"/>
    <tableColumn id="3" xr3:uid="{A7FC95CE-BD13-474D-BB30-8334004E02EF}" name="型_SQLite"/>
    <tableColumn id="2" xr3:uid="{541A2495-4F90-4334-B385-7476D0E42158}" name="Convert"/>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907FCC-CA05-4713-9723-FA8F91E86618}" name="ValueObject" displayName="ValueObject" ref="B3:Y133" totalsRowShown="0" headerRowDxfId="116" dataDxfId="114" headerRowBorderDxfId="115" tableBorderDxfId="113" totalsRowBorderDxfId="112">
  <autoFilter ref="B3:Y133" xr:uid="{C3907FCC-CA05-4713-9723-FA8F91E86618}"/>
  <tableColumns count="24">
    <tableColumn id="1" xr3:uid="{78C3D992-E76B-4E61-9932-8FCACA754DA3}" name="VONo" dataDxfId="111">
      <calculatedColumnFormula>ROW(ValueObject[[#This Row],[VONo]])-3</calculatedColumnFormula>
    </tableColumn>
    <tableColumn id="3" xr3:uid="{5D90C66F-3339-4D4D-B1BB-4D3F896DEF75}" name="Entity" dataDxfId="110">
      <calculatedColumnFormula>_xlfn.XLOOKUP(ValueObject[[#This Row],[VONo]],InputValueObjects[VONo],InputValueObjects[Entity],"",0,1)</calculatedColumnFormula>
    </tableColumn>
    <tableColumn id="2" xr3:uid="{877C3C6A-8F74-48D8-B8C8-F39B5E711E47}" name="ValueObject" dataDxfId="109">
      <calculatedColumnFormula>_xlfn.XLOOKUP(ValueObject[[#This Row],[VONo]],InputValueObjects[VONo],InputValueObjects[ValueObject],"",0,1)</calculatedColumnFormula>
    </tableColumn>
    <tableColumn id="7" xr3:uid="{18AF4FDA-9BE9-48B4-BB6C-C01A6CE61FEB}" name="DBテーブル_物理名" dataDxfId="108">
      <calculatedColumnFormula>_xlfn.XLOOKUP(ValueObject[[#This Row],[VONo]],InputValueObjects[VONo],InputValueObjects[DBカラム_物理名],"",0,1)</calculatedColumnFormula>
    </tableColumn>
    <tableColumn id="18" xr3:uid="{3FB8DB9C-9818-42AB-B626-6C0CB1E14AC1}" name="SQLite_パラメータ" dataDxfId="107">
      <calculatedColumnFormula>"@"&amp;ValueObject[[#This Row],[DBテーブル_物理名]]</calculatedColumnFormula>
    </tableColumn>
    <tableColumn id="4" xr3:uid="{4C951DFD-3272-484E-992F-80BB7F74DBB2}" name="PK" dataDxfId="106">
      <calculatedColumnFormula>_xlfn.XLOOKUP(ValueObject[[#This Row],[VONo]],InputValueObjects[VONo],InputValueObjects[PK],"",0,1)</calculatedColumnFormula>
    </tableColumn>
    <tableColumn id="17" xr3:uid="{255DF109-2CF3-4090-8996-EE7521C9DED9}" name="NotNull" dataDxfId="105">
      <calculatedColumnFormula>_xlfn.XLOOKUP(ValueObject[[#This Row],[VONo]],InputValueObjects[VONo],InputValueObjects[NotNull],"",0,1)</calculatedColumnFormula>
    </tableColumn>
    <tableColumn id="5" xr3:uid="{28582FEE-90CB-446E-9C27-075F4437DA70}" name="型" dataDxfId="104">
      <calculatedColumnFormula>_xlfn.XLOOKUP(ValueObject[[#This Row],[VONo]],InputValueObjects[VONo],InputValueObjects[型],"",0,1)</calculatedColumnFormula>
    </tableColumn>
    <tableColumn id="8" xr3:uid="{9D39EFC9-16B9-4BF7-B3E7-6253ECA5026C}" name="変数_VO" dataDxfId="103">
      <calculatedColumnFormula>REPLACE(ValueObject[[#This Row],[ValueObject]],1,1,LOWER(LEFT(ValueObject[[#This Row],[ValueObject]])))</calculatedColumnFormula>
    </tableColumn>
    <tableColumn id="9" xr3:uid="{3C87C5B9-DE2C-47D1-957A-920224761754}" name="Entity_コンストラクタ引数" dataDxfId="102">
      <calculatedColumnFormula>ValueObject[[#This Row],[型]]&amp;" "&amp;ValueObject[[#This Row],[変数_VO]]</calculatedColumnFormula>
    </tableColumn>
    <tableColumn id="10" xr3:uid="{92E6581F-1D3C-4702-AFF9-CCB5D99761CC}" name="Entity_プロパティ" dataDxfId="101">
      <calculatedColumnFormula>_xlfn.XLOOKUP(ValueObject[[#This Row],[VONo]],InputValueObjects[VONo],InputValueObjects[Entity_プロパティ],"",0,1)</calculatedColumnFormula>
    </tableColumn>
    <tableColumn id="11" xr3:uid="{79C59DE4-1F8F-47FC-B231-FB2BC0BB63C1}" name="Entity_コンストラクタ" dataDxfId="100">
      <calculatedColumnFormula>ValueObject[[#This Row],[Entity_プロパティ]]&amp;" = new "&amp;ValueObject[[#This Row],[ValueObject]]&amp;"("&amp;ValueObject[[#This Row],[変数_VO]]&amp;");"</calculatedColumnFormula>
    </tableColumn>
    <tableColumn id="12" xr3:uid="{1B8DD2EE-F6B7-4C5B-802A-F6F1877B7567}" name="Entity_プロパティ_get" dataDxfId="99">
      <calculatedColumnFormula>"public "&amp;ValueObject[[#This Row],[ValueObject]]&amp;" "&amp;ValueObject[[#This Row],[Entity_プロパティ]]&amp;" { get; }"</calculatedColumnFormula>
    </tableColumn>
    <tableColumn id="15" xr3:uid="{6BDA359D-A0A2-4944-ADAB-D45254DA9B79}" name="Convert" dataDxfId="98">
      <calculatedColumnFormula>_xlfn.XLOOKUP(SUBSTITUTE(ValueObject[[#This Row],[型]],"?",""),Types[型],Types[Convert],"",,1)</calculatedColumnFormula>
    </tableColumn>
    <tableColumn id="23" xr3:uid="{FBC721E8-728A-4004-AB0F-34A5C87605A9}" name="SQLite_型" dataDxfId="97">
      <calculatedColumnFormula>_xlfn.XLOOKUP(SUBSTITUTE(ValueObject[[#This Row],[型]],"?",""),Types[型],Types[型_SQLite],"",0,1)</calculatedColumnFormula>
    </tableColumn>
    <tableColumn id="24" xr3:uid="{BACCEC8C-31A1-4D3A-BC3C-A24F125F3FCF}" name="SQLite_CREATE_Column" dataDxfId="96">
      <calculatedColumnFormula>IF(ValueObject[[#This Row],[SQLite_型]]="","",ValueObject[[#This Row],[DBテーブル_物理名]]&amp;" "&amp;ValueObject[[#This Row],[SQLite_型]])</calculatedColumnFormula>
    </tableColumn>
    <tableColumn id="13" xr3:uid="{F5A2B87C-410D-4B6F-AA1A-1E49485A97DD}" name="Repository_Entity_Args_NotNull" dataDxfId="95">
      <calculatedColumnFormula array="1">SUBSTITUTE(SUBSTITUTE(Templates[Repository_Entity_Args_NotNull],"__Convert__",ValueObject[[#This Row],[Convert]]),"__TableColumn__",ValueObject[[#This Row],[DBテーブル_物理名]])</calculatedColumnFormula>
    </tableColumn>
    <tableColumn id="14" xr3:uid="{F1D165FC-4F46-4E1A-A6C1-1C79FAA86A54}" name="Repository_Entity_Args_Null" dataDxfId="94">
      <calculatedColumnFormula array="1">SUBSTITUTE(SUBSTITUTE(Templates[Repository_Entity_Args_Null],"__Convert__",ValueObject[[#This Row],[Convert]]),"__TableColumn__",ValueObject[[#This Row],[DBテーブル_物理名]])</calculatedColumnFormula>
    </tableColumn>
    <tableColumn id="16" xr3:uid="{6A34EDB2-8314-4A69-B12E-2F19552CB91A}" name="Repository_Entity_Args" dataDxfId="93">
      <calculatedColumnFormula>IF(ValueObject[[#This Row],[NotNull]]=1,ValueObject[[#This Row],[Repository_Entity_Args_NotNull]],ValueObject[[#This Row],[Repository_Entity_Args_Null]])</calculatedColumnFormula>
    </tableColumn>
    <tableColumn id="19" xr3:uid="{ABDB516E-F8BF-4FC1-AC3B-62889C4366A2}" name="SQL_Update" dataDxfId="92">
      <calculatedColumnFormula>ValueObject[[#This Row],[DBテーブル_物理名]]&amp;" = @"&amp;ValueObject[[#This Row],[DBテーブル_物理名]]</calculatedColumnFormula>
    </tableColumn>
    <tableColumn id="20" xr3:uid="{1A459BFB-ED1C-4E29-8CF4-20A751E80708}" name="SQLiteParameter_Args" dataDxfId="91">
      <calculatedColumnFormula array="1">SUBSTITUTE(SUBSTITUTE(Templates[SQLiteParameter_Args],"__Column__",ValueObject[[#This Row],[DBテーブル_物理名]]),"__VO__",ValueObject[[#This Row],[Entity_プロパティ]])</calculatedColumnFormula>
    </tableColumn>
    <tableColumn id="21" xr3:uid="{734B1F69-92A7-46D0-BE1E-44EE71746A75}" name="ViewModelEntity_Property_get" dataDxfId="90">
      <calculatedColumnFormula array="1">SUBSTITUTE(SUBSTITUTE(Templates[ViewModelEntity_Property_get],"__Type__",ValueObject[[#This Row],[型]]),"__EntityProperty__",ValueObject[[#This Row],[Entity_プロパティ]])</calculatedColumnFormula>
    </tableColumn>
    <tableColumn id="22" xr3:uid="{FC6AA3E9-D1B5-417C-B7E3-F0C7E615533D}" name="ViewModelEntity_Property_getset" dataDxfId="89">
      <calculatedColumnFormula array="1">SUBSTITUTE(SUBSTITUTE(Templates[ViewModelEntity_Property_getset],"__Type__",ValueObject[[#This Row],[型]]),"__EntityProperty__",ValueObject[[#This Row],[Entity_プロパティ]])</calculatedColumnFormula>
    </tableColumn>
    <tableColumn id="6" xr3:uid="{9DE054A5-9A9D-4035-90EE-64D8DAAA19F0}" name="ValueObjectコード" dataDxfId="88">
      <calculatedColumnFormula array="1">SUBSTITUTE(SUBSTITUTE(SUBSTITUTE(Templates[ValueObject],"__SN__",'1_インプット'!$D$3),"__VO__",ValueObject[[#This Row],[ValueObject]]),"__VOType__",ValueObject[[#This Row],[型]])</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C378B8-6EA6-41EA-9DF4-822680A4301A}" name="Entity" displayName="Entity" ref="B3:G23" totalsRowShown="0" headerRowDxfId="87" dataDxfId="85" headerRowBorderDxfId="86" tableBorderDxfId="84" totalsRowBorderDxfId="83">
  <autoFilter ref="B3:G23" xr:uid="{C3907FCC-CA05-4713-9723-FA8F91E86618}"/>
  <tableColumns count="6">
    <tableColumn id="1" xr3:uid="{E4BC7BB6-53E8-41D6-AE70-4402E584DA8A}" name="ENo" dataDxfId="82">
      <calculatedColumnFormula>ROW(Entity[[#This Row],[ENo]])-3</calculatedColumnFormula>
    </tableColumn>
    <tableColumn id="3" xr3:uid="{D4AB6CB8-4C4E-4D99-A557-F846C9600AF5}" name="Entity" dataDxfId="81">
      <calculatedColumnFormula>_xlfn.XLOOKUP(Entity[[#This Row],[ENo]],InputEntities[ENo],InputEntities[Entity],"",0,1)</calculatedColumnFormula>
    </tableColumn>
    <tableColumn id="8" xr3:uid="{0511006E-B352-49D4-9AF7-E10E8037AEE4}" name="Entity_引数" dataDxfId="80">
      <calculatedColumnFormula array="1">_xlfn.TEXTJOIN(","&amp;CHAR(10)&amp;REPT(CHAR(9),3),TRUE,_xlfn._xlws.FILTER(ValueObject[Entity_コンストラクタ引数],ValueObject[Entity]=Entity[[#This Row],[Entity]]))</calculatedColumnFormula>
    </tableColumn>
    <tableColumn id="9" xr3:uid="{FCACB63F-7DD3-4138-8D16-FB85BFE2246E}" name="Entity_コンストラクタ" dataDxfId="79">
      <calculatedColumnFormula array="1">_xlfn.TEXTJOIN(CHAR(10)&amp;REPT(CHAR(9),3),TRUE,_xlfn._xlws.FILTER(ValueObject[Entity_コンストラクタ],ValueObject[Entity]=Entity[[#This Row],[Entity]]))</calculatedColumnFormula>
    </tableColumn>
    <tableColumn id="10" xr3:uid="{12979C45-AB02-4CBB-BE06-5BC92F68FCEC}" name="Entity_プロパティ" dataDxfId="78">
      <calculatedColumnFormula array="1">_xlfn.TEXTJOIN(CHAR(10),TRUE,_xlfn._xlws.FILTER(ValueObject[Entity_プロパティ_get],ValueObject[Entity]=Entity[[#This Row],[Entity]]))</calculatedColumnFormula>
    </tableColumn>
    <tableColumn id="6" xr3:uid="{180F5F55-B6F6-46FB-AD0F-2228095AD333}" name="Entity(get)コード" dataDxfId="77">
      <calculatedColumnFormula array="1">SUBSTITUTE(SUBSTITUTE(SUBSTITUTE(SUBSTITUTE(SUBSTITUTE(Templates[Entity],"__SN__",'1_インプット'!$D$3),"__Entity__",Entity[[#This Row],[Entity]]),"__EntityArgs__",Entity[[#This Row],[Entity_引数]]),"__EntityCt__",Entity[[#This Row],[Entity_コンストラクタ]]),"__EntityProp__",Entity[[#This Row],[Entity_プロパティ]])</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D494906-EBB0-4BEB-8897-E91BB4A1E4D8}" name="SQLite_CREATE" displayName="SQLite_CREATE" ref="B3:F23" totalsRowShown="0" headerRowDxfId="76" headerRowBorderDxfId="75" tableBorderDxfId="74" totalsRowBorderDxfId="73">
  <autoFilter ref="B3:F23" xr:uid="{1D494906-EBB0-4BEB-8897-E91BB4A1E4D8}"/>
  <tableColumns count="5">
    <tableColumn id="1" xr3:uid="{A620284B-0206-4B61-9C4A-8192D9D7DCA1}" name="ENo" dataDxfId="72">
      <calculatedColumnFormula>ROW(Repository_SQLite[[#This Row],[ENo]])-3</calculatedColumnFormula>
    </tableColumn>
    <tableColumn id="2" xr3:uid="{F9550989-AE27-4901-B310-2A6737A6330C}" name="Entity" dataDxfId="71">
      <calculatedColumnFormula>_xlfn.XLOOKUP(SQLite_CREATE[[#This Row],[ENo]],InputEntities[ENo],InputEntities[Entity],"",0,1)</calculatedColumnFormula>
    </tableColumn>
    <tableColumn id="5" xr3:uid="{E7903ECC-3EC0-4D13-A62C-FFE77F2565BF}" name="DBカラム_物理名" dataDxfId="70">
      <calculatedColumnFormula>IF(SQLite_CREATE[[#This Row],[Entity]]="","",_xlfn.XLOOKUP(SQLite_CREATE[[#This Row],[ENo]],InputEntities[ENo],InputEntities[DBテーブル_物理名],"",0,1))</calculatedColumnFormula>
    </tableColumn>
    <tableColumn id="3" xr3:uid="{3D22D365-DB72-4963-AA6C-B17D26AB5203}" name="SQLite_CREATE_Columns" dataDxfId="69">
      <calculatedColumnFormula array="1">_xlfn.TEXTJOIN(",",TRUE,_xlfn._xlws.FILTER(ValueObject[SQLite_CREATE_Column],ValueObject[Entity]=SQLite_CREATE[[#This Row],[Entity]]))</calculatedColumnFormula>
    </tableColumn>
    <tableColumn id="4" xr3:uid="{BCAAA172-4C83-432A-9FE5-8C2D803A1C0F}" name="SQLite_CREATEコード" dataDxfId="68">
      <calculatedColumnFormula array="1">IF(SQLite_CREATE[[#This Row],[Entity]]="","",SUBSTITUTE(SUBSTITUTE(Templates[SQLite_CREATE],"__Table__",SQLite_CREATE[[#This Row],[DBカラム_物理名]]),"__Columns__",SQLite_CREATE[[#This Row],[SQLite_CREATE_Columns]]))</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6650B9-7B56-486D-ADF5-12F933C7B940}" name="IRepository" displayName="IRepository" ref="B3:H23" totalsRowShown="0" headerRowDxfId="67" dataDxfId="65" headerRowBorderDxfId="66" tableBorderDxfId="64" totalsRowBorderDxfId="63">
  <autoFilter ref="B3:H23" xr:uid="{576650B9-7B56-486D-ADF5-12F933C7B940}"/>
  <tableColumns count="7">
    <tableColumn id="1" xr3:uid="{B114C640-D63C-49F0-BA4A-2D5BE6AD23BF}" name="ENo" dataDxfId="62">
      <calculatedColumnFormula>ROW(IRepository[[#This Row],[ENo]])-3</calculatedColumnFormula>
    </tableColumn>
    <tableColumn id="3" xr3:uid="{34414942-3E6F-4515-A0A2-8F7C5F760F38}" name="Entity" dataDxfId="61">
      <calculatedColumnFormula>_xlfn.XLOOKUP(IRepository[[#This Row],[ENo]],InputEntities[ENo],InputEntities[Entity],"",0,1)</calculatedColumnFormula>
    </tableColumn>
    <tableColumn id="11" xr3:uid="{8C1894D1-E250-4542-9BE4-59C1F41E0009}" name="IRepository" dataDxfId="60">
      <calculatedColumnFormula>SUBSTITUTE("I"&amp;IRepository[[#This Row],[Entity]],"Entity","Repository")</calculatedColumnFormula>
    </tableColumn>
    <tableColumn id="8" xr3:uid="{85C62ABB-AF80-44AD-BBFB-935F78147B78}" name="Entity_引数" dataDxfId="59">
      <calculatedColumnFormula array="1">_xlfn.TEXTJOIN(","&amp;CHAR(10),TRUE,_xlfn._xlws.FILTER(ValueObject[Entity_コンストラクタ引数],ValueObject[Entity]=IRepository[[#This Row],[Entity]]))</calculatedColumnFormula>
    </tableColumn>
    <tableColumn id="9" xr3:uid="{4DA7D36B-2A25-4B31-9EB9-6CAD80FDBA5F}" name="Entity_コンストラクタ" dataDxfId="58">
      <calculatedColumnFormula array="1">_xlfn.TEXTJOIN(CHAR(10),TRUE,_xlfn._xlws.FILTER(ValueObject[Entity_コンストラクタ],ValueObject[Entity]=IRepository[[#This Row],[Entity]]))</calculatedColumnFormula>
    </tableColumn>
    <tableColumn id="10" xr3:uid="{F8B4A6BE-F9FE-474F-816B-CB41983620A5}" name="Entity_プロパティ" dataDxfId="57">
      <calculatedColumnFormula array="1">_xlfn.TEXTJOIN(CHAR(10),TRUE,_xlfn._xlws.FILTER(ValueObject[Entity_プロパティ_get],ValueObject[Entity]=IRepository[[#This Row],[Entity]]))</calculatedColumnFormula>
    </tableColumn>
    <tableColumn id="6" xr3:uid="{2DB4026A-02A4-4908-9ABC-932E691D3F2D}" name="IRepositoryコード" dataDxfId="56">
      <calculatedColumnFormula array="1">SUBSTITUTE(SUBSTITUTE(SUBSTITUTE(Templates[IRepository],"__SN__",'1_インプット'!$D$3),"__Entity__",IRepository[[#This Row],[Entity]]),"__IRepository__",IRepository[[#This Row],[IRepository]])</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FE5EB3-BA76-459E-8482-CC1A851C6CBE}" name="Repository_SQLite" displayName="Repository_SQLite" ref="B3:U23" totalsRowShown="0" headerRowDxfId="55" dataDxfId="53" headerRowBorderDxfId="54" tableBorderDxfId="52" totalsRowBorderDxfId="51">
  <autoFilter ref="B3:U23" xr:uid="{576650B9-7B56-486D-ADF5-12F933C7B940}"/>
  <tableColumns count="20">
    <tableColumn id="1" xr3:uid="{49DAD470-078D-4B22-9074-686F91D89E9A}" name="ENo" dataDxfId="50">
      <calculatedColumnFormula>ROW(Repository_SQLite[[#This Row],[ENo]])-3</calculatedColumnFormula>
    </tableColumn>
    <tableColumn id="3" xr3:uid="{AF699E89-DF42-4507-88B3-AFC26388E762}" name="Entity" dataDxfId="49">
      <calculatedColumnFormula>_xlfn.XLOOKUP(Repository_SQLite[[#This Row],[ENo]],InputEntities[ENo],InputEntities[Entity],"",0,1)</calculatedColumnFormula>
    </tableColumn>
    <tableColumn id="2" xr3:uid="{6DF8E778-D84B-4241-B8E3-507AB3EBDCDA}" name="Repository_SQLite" dataDxfId="48">
      <calculatedColumnFormula>SUBSTITUTE(Repository_SQLite[[#This Row],[Entity]],"Entity","SQLite")</calculatedColumnFormula>
    </tableColumn>
    <tableColumn id="19" xr3:uid="{7EB17A05-6C36-46CE-B4C4-9DF6E9E84D0F}" name="Repository_Oracle" dataDxfId="47">
      <calculatedColumnFormula>SUBSTITUTE(Repository_SQLite[[#This Row],[Entity]],"Entity","Oracle")</calculatedColumnFormula>
    </tableColumn>
    <tableColumn id="11" xr3:uid="{2A5EDE7C-0124-4583-B2E5-B5D7E4577E10}" name="IRepository" dataDxfId="46">
      <calculatedColumnFormula>SUBSTITUTE("I"&amp;Repository_SQLite[[#This Row],[Entity]],"Entity","Repository")</calculatedColumnFormula>
    </tableColumn>
    <tableColumn id="21" xr3:uid="{AB9556D1-483A-46C9-8E5C-B7E67B88B414}" name="CreateRepository" dataDxfId="45">
      <calculatedColumnFormula>SUBSTITUTE("Create"&amp;Repository_SQLite[[#This Row],[Entity]],"Entity","")</calculatedColumnFormula>
    </tableColumn>
    <tableColumn id="12" xr3:uid="{6D6A4D6A-E126-4536-8CFB-5E6F535413F2}" name="DBテーブル_物理名" dataDxfId="44">
      <calculatedColumnFormula>_xlfn.XLOOKUP(Repository_SQLite[[#This Row],[ENo]],InputEntities[ENo],InputEntities[DBテーブル_物理名],"",0,1)</calculatedColumnFormula>
    </tableColumn>
    <tableColumn id="14" xr3:uid="{84272230-EBDD-4320-BB60-083C221308F9}" name="SQL_カラム" dataDxfId="43">
      <calculatedColumnFormula array="1">_xlfn.TEXTJOIN(","&amp;CHAR(10)&amp;"  ",TRUE,_xlfn._xlws.FILTER(ValueObject[DBテーブル_物理名],ValueObject[Entity]=Repository_SQLite[[#This Row],[Entity]]))</calculatedColumnFormula>
    </tableColumn>
    <tableColumn id="15" xr3:uid="{32AFEA62-DE77-47F0-89FF-E3CA04ED90E4}" name="SQL_カラム_パラメータ_SQLite" dataDxfId="42">
      <calculatedColumnFormula array="1">_xlfn.TEXTJOIN(","&amp;CHAR(10)&amp;"  ",TRUE,_xlfn._xlws.FILTER(ValueObject[SQLite_パラメータ],ValueObject[Entity]=Repository_SQLite[[#This Row],[Entity]]))</calculatedColumnFormula>
    </tableColumn>
    <tableColumn id="16" xr3:uid="{34234112-D19B-448D-8B59-B9B2E33348B7}" name="SQL_UpdateSet_SQLite" dataDxfId="41">
      <calculatedColumnFormula array="1">IFERROR(_xlfn.TEXTJOIN(","&amp;CHAR(10)&amp;"  ",TRUE,_xlfn._xlws.FILTER(ValueObject[SQL_Update],(ValueObject[Entity]=Repository_SQLite[[#This Row],[Entity]])*(ValueObject[PK]&lt;&gt;1))),_xlfn.TEXTJOIN(","&amp;CHAR(10)&amp;"  ",TRUE,_xlfn._xlws.FILTER(ValueObject[SQL_Update],(ValueObject[Entity]=Repository_SQLite[[#This Row],[Entity]]))))</calculatedColumnFormula>
    </tableColumn>
    <tableColumn id="17" xr3:uid="{CBD5FF92-2C1A-461E-80CC-A8878E468E27}" name="SQL_Where_SQLite" dataDxfId="40">
      <calculatedColumnFormula array="1">_xlfn.TEXTJOIN(CHAR(10)&amp;"  AND ",TRUE,_xlfn._xlws.FILTER(ValueObject[SQL_Update],(ValueObject[Entity]=Repository_SQLite[[#This Row],[Entity]])*(ValueObject[PK]=1)))</calculatedColumnFormula>
    </tableColumn>
    <tableColumn id="4" xr3:uid="{2C5754FB-0914-462A-8C7B-1EF123DFC98E}" name="Repository_Entity_Args" dataDxfId="39">
      <calculatedColumnFormula array="1">_xlfn.TEXTJOIN(","&amp;CHAR(10)&amp;REPT(CHAR(9),6),TRUE,_xlfn._xlws.FILTER(ValueObject[Repository_Entity_Args],ValueObject[Entity]=Repository_SQLite[[#This Row],[Entity]]))</calculatedColumnFormula>
    </tableColumn>
    <tableColumn id="5" xr3:uid="{79440611-76A7-4A23-99B9-648AC6A8C0C1}" name="SaveSQLiteParameter_Args" dataDxfId="38">
      <calculatedColumnFormula array="1">_xlfn.TEXTJOIN(","&amp;CHAR(10)&amp;REPT(CHAR(9),4),TRUE,_xlfn._xlws.FILTER(ValueObject[SQLiteParameter_Args],ValueObject[Entity]=Repository_SQLite[[#This Row],[Entity]]))</calculatedColumnFormula>
    </tableColumn>
    <tableColumn id="9" xr3:uid="{A1BBF671-7566-4A32-BF8F-595829F39AB4}" name="DeleteSQLiteParameter_Args" dataDxfId="12">
      <calculatedColumnFormula array="1">_xlfn.TEXTJOIN(","&amp;CHAR(10)&amp;REPT(CHAR(9),4),TRUE,_xlfn._xlws.FILTER(ValueObject[SQLiteParameter_Args],(ValueObject[Entity]=Repository_SQLite[[#This Row],[Entity]])*(ValueObject[PK]=1)))</calculatedColumnFormula>
    </tableColumn>
    <tableColumn id="20" xr3:uid="{31A0896E-7332-443A-8274-0206E5EE6241}" name="FactoryCreateRepository" dataDxfId="37">
      <calculatedColumnFormula array="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calculatedColumnFormula>
    </tableColumn>
    <tableColumn id="13" xr3:uid="{725E9AD0-8B88-487E-94A9-CEBF4EAE2EF1}" name="SQL_SELECT" dataDxfId="36">
      <calculatedColumnFormula array="1">SUBSTITUTE(SUBSTITUTE(Templates[SQL_SELECT],"__Columns__",Repository_SQLite[[#This Row],[SQL_カラム]]),"__Table__",Repository_SQLite[[#This Row],[DBテーブル_物理名]])</calculatedColumnFormula>
    </tableColumn>
    <tableColumn id="7" xr3:uid="{5E4F256D-C8A3-47A6-8446-539FB8DBBD2A}" name="SQL_INSERT_SQLite" dataDxfId="35">
      <calculatedColumnFormula array="1">SUBSTITUTE(SUBSTITUTE(SUBSTITUTE(Templates[SQL_INSERT],"__Table__",Repository_SQLite[[#This Row],[DBテーブル_物理名]]),"__Columns__",Repository_SQLite[[#This Row],[SQL_カラム]]),"__ColumnsParam__",Repository_SQLite[[#This Row],[SQL_カラム_パラメータ_SQLite]])</calculatedColumnFormula>
    </tableColumn>
    <tableColumn id="8" xr3:uid="{809AB840-249B-45CB-8BE0-18B7DCCED0A6}" name="SQL_UPDATE_SQLite" dataDxfId="34">
      <calculatedColumnFormula array="1">SUBSTITUTE(SUBSTITUTE(SUBSTITUTE(Templates[SQL_UPDATE],"__Table__",Repository_SQLite[[#This Row],[DBテーブル_物理名]]),"__UpdateSet__",Repository_SQLite[[#This Row],[SQL_UpdateSet_SQLite]]),"__UpdateWhere__",Repository_SQLite[[#This Row],[SQL_Where_SQLite]])</calculatedColumnFormula>
    </tableColumn>
    <tableColumn id="18" xr3:uid="{E3B93A3C-EEB9-435F-BDFA-4A89BEFA53F7}" name="SQL_DELETE_SQLite" dataDxfId="33">
      <calculatedColumnFormula array="1">SUBSTITUTE(SUBSTITUTE(Templates[SQL_DELETE],"__Table__",Repository_SQLite[[#This Row],[DBテーブル_物理名]]),"__DeleteWhere__",Repository_SQLite[[#This Row],[SQL_Where_SQLite]])</calculatedColumnFormula>
    </tableColumn>
    <tableColumn id="6" xr3:uid="{316744A8-9819-4D18-AE49-655A4F3CAC9D}" name="RepositorySQLiteコード" dataDxfId="11">
      <calculatedColumnFormula array="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calculatedColumnFormula>
    </tableColumn>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0972AE8-4F12-41DD-980B-7C367BD42C67}" name="Repository_Oracle" displayName="Repository_Oracle" ref="B5:G25" totalsRowShown="0" headerRowDxfId="6" dataDxfId="7" headerRowBorderDxfId="9" tableBorderDxfId="10" totalsRowBorderDxfId="8">
  <autoFilter ref="B5:G25" xr:uid="{D0972AE8-4F12-41DD-980B-7C367BD42C67}"/>
  <tableColumns count="6">
    <tableColumn id="1" xr3:uid="{16039F24-1CD1-483A-8470-2B0BF095508B}" name="Eno" dataDxfId="5">
      <calculatedColumnFormula>ROW(Repository_Oracle[[#This Row],[Eno]])-5</calculatedColumnFormula>
    </tableColumn>
    <tableColumn id="3" xr3:uid="{D7CF0136-6429-48C6-9661-81ECA7E3ED87}" name="Entity" dataDxfId="4">
      <calculatedColumnFormula>_xlfn.XLOOKUP(Repository_Oracle[[#This Row],[Eno]],InputEntities[ENo],InputEntities[Entity],"",0,1)</calculatedColumnFormula>
    </tableColumn>
    <tableColumn id="6" xr3:uid="{58E4907C-6081-4133-BB6E-6559AB18C83D}" name="Repository_SQLite" dataDxfId="1">
      <calculatedColumnFormula>SUBSTITUTE(Repository_Oracle[[#This Row],[Entity]],"Entity","SQLite")</calculatedColumnFormula>
    </tableColumn>
    <tableColumn id="4" xr3:uid="{FD295F43-5144-411A-9E2C-DD644BCEDAF2}" name="Repository_Oracle" dataDxfId="3">
      <calculatedColumnFormula>SUBSTITUTE(Repository_Oracle[[#This Row],[Entity]],"Entity","Oracle")</calculatedColumnFormula>
    </tableColumn>
    <tableColumn id="2" xr3:uid="{F24AB763-0A1B-4DF3-BF3B-1F1481EAB6AB}" name="RepositorySQLiteコード" dataDxfId="2">
      <calculatedColumnFormula>_xlfn.XLOOKUP(Repository_Oracle[[#This Row],[Eno]],Repository_SQLite[ENo],Repository_SQLite[RepositorySQLiteコード],"",0,1)</calculatedColumnFormula>
    </tableColumn>
    <tableColumn id="5" xr3:uid="{1382E319-90EF-4D13-9974-3B9A54BE194B}" name="RepositoryOracleコード" dataDxfId="0">
      <calculatedColumnFormula>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calculatedColumnFormula>
    </tableColumn>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7F73CE3-5C2D-43D0-8D00-57583E6B4AE4}" name="Factories" displayName="Factories" ref="C3:D4" totalsRowShown="0" headerRowDxfId="32" dataDxfId="30" headerRowBorderDxfId="31" tableBorderDxfId="29" totalsRowBorderDxfId="28">
  <autoFilter ref="C3:D4" xr:uid="{A7F73CE3-5C2D-43D0-8D00-57583E6B4AE4}"/>
  <tableColumns count="2">
    <tableColumn id="2" xr3:uid="{77C64009-4095-46FE-BE39-4809063860FD}" name="CreateRepositories" dataDxfId="27">
      <calculatedColumnFormula array="1">_xlfn.TEXTJOIN(CHAR(10),TRUE,_xlfn._xlws.FILTER(Repository_SQLite[FactoryCreateRepository],(Repository_SQLite[Entity]&lt;&gt;"")))</calculatedColumnFormula>
    </tableColumn>
    <tableColumn id="1" xr3:uid="{08BEB64E-0183-4F1D-ABCC-34BBF488FEED}" name="Factories" dataDxfId="26">
      <calculatedColumnFormula array="1">SUBSTITUTE(SUBSTITUTE(Templates[Factories_SQLite_Oracle],"__SN__",'1_インプット'!$D$3),"__CreateRepository__",Factories[[#This Row],[CreateRepositories]])</calculatedColumnFormula>
    </tableColumn>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23818F8-C2E8-4010-96FD-0668C3C6F522}" name="ViewModelEntity" displayName="ViewModelEntity" ref="C3:J23" totalsRowShown="0" headerRowDxfId="25" dataDxfId="23" headerRowBorderDxfId="24" tableBorderDxfId="22" totalsRowBorderDxfId="21">
  <autoFilter ref="C3:J23" xr:uid="{C23818F8-C2E8-4010-96FD-0668C3C6F522}"/>
  <tableColumns count="8">
    <tableColumn id="1" xr3:uid="{B7993ACB-F837-4E19-BCF7-650888BAB5EE}" name="ENo" dataDxfId="20">
      <calculatedColumnFormula>ROW(Entity[[#This Row],[ENo]])-3</calculatedColumnFormula>
    </tableColumn>
    <tableColumn id="3" xr3:uid="{1A710D9E-961E-4BF2-A448-29A1ED27383E}" name="ViewModel" dataDxfId="19">
      <calculatedColumnFormula>_xlfn.XLOOKUP(ViewModelEntity[[#This Row],[ENo]],InputEntities[ENo],InputEntities[ViewModel],"",0,1)</calculatedColumnFormula>
    </tableColumn>
    <tableColumn id="2" xr3:uid="{D09998B8-B07F-4175-878B-AA2BDE1FBA83}" name="Entity" dataDxfId="18">
      <calculatedColumnFormula>_xlfn.XLOOKUP(ViewModelEntity[[#This Row],[ENo]],InputEntities[ENo],InputEntities[Entity],"",0,1)</calculatedColumnFormula>
    </tableColumn>
    <tableColumn id="4" xr3:uid="{9F892A6A-5C1A-4DAA-8AA9-EB02065C5688}" name="ViewModelEntity" dataDxfId="17">
      <calculatedColumnFormula>ViewModelEntity[[#This Row],[ViewModel]]&amp;SUBSTITUTE(ViewModelEntity[[#This Row],[Entity]],"Entity","")</calculatedColumnFormula>
    </tableColumn>
    <tableColumn id="5" xr3:uid="{C99A383E-E90F-4ECF-9AA0-B933DEF5FB82}" name="ViewModelEntity_Property_get" dataDxfId="16">
      <calculatedColumnFormula array="1">_xlfn.TEXTJOIN(CHAR(10),TRUE,_xlfn._xlws.FILTER(ValueObject[ViewModelEntity_Property_get],ValueObject[Entity]=ViewModelEntity[[#This Row],[Entity]]))</calculatedColumnFormula>
    </tableColumn>
    <tableColumn id="6" xr3:uid="{A6881104-4003-4021-BF1F-95A31D656A89}" name="ViewModelEntity_Property_getset" dataDxfId="15">
      <calculatedColumnFormula array="1">_xlfn.TEXTJOIN(CHAR(10),TRUE,_xlfn._xlws.FILTER(ValueObject[ViewModelEntity_Property_getset],ValueObject[Entity]=ViewModelEntity[[#This Row],[Entity]]))</calculatedColumnFormula>
    </tableColumn>
    <tableColumn id="7" xr3:uid="{C10DB94C-239E-4E9D-926D-6B0CB308A0C5}" name="ViewModelEntity_get" dataDxfId="14">
      <calculatedColumnFormula array="1">SUBSTITUTE(SUBSTITUTE(SUBSTITUTE(SUBSTITUTE(Templates[ViewModelEntity],"__SN__",'1_インプット'!$D$3),"__Vme__",ViewModelEntity[[#This Row],[ViewModelEntity]]),"__Entity__",ViewModelEntity[[#This Row],[Entity]]),"__VmeProperty__",ViewModelEntity[[#This Row],[ViewModelEntity_Property_get]])</calculatedColumnFormula>
    </tableColumn>
    <tableColumn id="8" xr3:uid="{9294BCCA-47CB-4E53-B4D6-10C09C7C8D3F}" name="ViewModelEntity_getset" dataDxfId="13">
      <calculatedColumnFormula array="1">SUBSTITUTE(SUBSTITUTE(SUBSTITUTE(SUBSTITUTE(Templates[ViewModelEntity],"__SN__",'1_インプット'!$D$3),"__Vme__",ViewModelEntity[[#This Row],[ViewModelEntity]]),"__Entity__",ViewModelEntity[[#This Row],[Entity]]),"__VmeProperty__",ViewModelEntity[[#This Row],[ViewModelEntity_Property_getset]])</calculatedColumnFormula>
    </tableColumn>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9FF8-9996-4C02-A995-B64307C3D344}">
  <dimension ref="A1:U140"/>
  <sheetViews>
    <sheetView zoomScale="70" zoomScaleNormal="70" workbookViewId="0">
      <selection activeCell="E12" sqref="E12"/>
    </sheetView>
  </sheetViews>
  <sheetFormatPr defaultRowHeight="15.45" x14ac:dyDescent="0.4"/>
  <cols>
    <col min="1" max="1" width="2.5625" customWidth="1"/>
    <col min="2" max="2" width="6.25" customWidth="1"/>
    <col min="3" max="3" width="22.9375" customWidth="1"/>
    <col min="4" max="5" width="33.6875" customWidth="1"/>
    <col min="6" max="6" width="31.0625" bestFit="1" customWidth="1"/>
    <col min="7" max="8" width="2.5625" customWidth="1"/>
    <col min="9" max="9" width="7.3125" customWidth="1"/>
    <col min="10" max="10" width="9.4375" customWidth="1"/>
    <col min="11" max="11" width="31.0625" bestFit="1" customWidth="1"/>
    <col min="12" max="12" width="16.0625" bestFit="1" customWidth="1"/>
    <col min="13" max="13" width="25.375" bestFit="1" customWidth="1"/>
    <col min="14" max="14" width="8.4375" customWidth="1"/>
    <col min="16" max="16" width="12.0625" customWidth="1"/>
    <col min="17" max="17" width="22.6875" bestFit="1" customWidth="1"/>
    <col min="18" max="18" width="17.75" bestFit="1" customWidth="1"/>
    <col min="19" max="20" width="22.6875" bestFit="1" customWidth="1"/>
  </cols>
  <sheetData>
    <row r="1" spans="1:21" ht="19.3" x14ac:dyDescent="0.4">
      <c r="A1" s="1" t="s">
        <v>0</v>
      </c>
    </row>
    <row r="3" spans="1:21" x14ac:dyDescent="0.4">
      <c r="C3" s="2" t="s">
        <v>1</v>
      </c>
      <c r="D3" s="3" t="s">
        <v>113</v>
      </c>
    </row>
    <row r="5" spans="1:21" x14ac:dyDescent="0.4">
      <c r="C5" s="2" t="s">
        <v>2</v>
      </c>
      <c r="D5" s="4">
        <v>4</v>
      </c>
    </row>
    <row r="9" spans="1:21" x14ac:dyDescent="0.4">
      <c r="B9" t="s">
        <v>3</v>
      </c>
      <c r="I9" t="s">
        <v>5</v>
      </c>
    </row>
    <row r="10" spans="1:21" ht="29.15" customHeight="1" x14ac:dyDescent="0.4">
      <c r="B10" s="10" t="s">
        <v>29</v>
      </c>
      <c r="C10" s="11" t="s">
        <v>16</v>
      </c>
      <c r="D10" s="11" t="s">
        <v>17</v>
      </c>
      <c r="E10" s="12" t="s">
        <v>82</v>
      </c>
      <c r="F10" s="12" t="s">
        <v>4</v>
      </c>
      <c r="I10" s="10" t="s">
        <v>28</v>
      </c>
      <c r="J10" s="15" t="s">
        <v>6</v>
      </c>
      <c r="K10" s="14" t="s">
        <v>7</v>
      </c>
      <c r="L10" s="14" t="s">
        <v>18</v>
      </c>
      <c r="M10" s="15" t="s">
        <v>19</v>
      </c>
      <c r="N10" s="12" t="s">
        <v>8</v>
      </c>
      <c r="O10" s="11" t="s">
        <v>9</v>
      </c>
      <c r="P10" s="11" t="s">
        <v>10</v>
      </c>
      <c r="Q10" s="11" t="s">
        <v>20</v>
      </c>
      <c r="R10" s="11" t="s">
        <v>21</v>
      </c>
      <c r="S10" s="11" t="s">
        <v>27</v>
      </c>
      <c r="T10" s="11" t="s">
        <v>15</v>
      </c>
      <c r="U10" s="11" t="s">
        <v>11</v>
      </c>
    </row>
    <row r="11" spans="1:21" x14ac:dyDescent="0.4">
      <c r="B11" s="13">
        <f>ROW(InputEntities[[#This Row],[ENo]])-10</f>
        <v>1</v>
      </c>
      <c r="C11" s="8" t="s">
        <v>114</v>
      </c>
      <c r="D11" s="8" t="s">
        <v>115</v>
      </c>
      <c r="E11" s="28" t="s">
        <v>120</v>
      </c>
      <c r="F11" s="6" t="str">
        <f>IF(D11&lt;&gt;"",MID(SUBSTITUTE(PROPER(D11),"_",""),$D$5,99)&amp;"Entity","")</f>
        <v>SampleMstEntity</v>
      </c>
      <c r="I11" s="5">
        <f>ROW(InputValueObjects[[#This Row],[VONo]])-10</f>
        <v>1</v>
      </c>
      <c r="J11" s="8">
        <v>1</v>
      </c>
      <c r="K11" s="5" t="str">
        <f>_xlfn.XLOOKUP(InputValueObjects[[#This Row],[EntityNo]],InputEntities[ENo],InputEntities[Entity],"",0,1)</f>
        <v>SampleMstEntity</v>
      </c>
      <c r="L11" s="8" t="s">
        <v>116</v>
      </c>
      <c r="M11" s="8" t="s">
        <v>117</v>
      </c>
      <c r="N11" s="8">
        <v>1</v>
      </c>
      <c r="O11" s="8">
        <v>1</v>
      </c>
      <c r="P11" s="8" t="s">
        <v>94</v>
      </c>
      <c r="Q11" s="5" t="str">
        <f>SUBSTITUTE(PROPER(InputValueObjects[[#This Row],[DBカラム_物理名]]),"_","")</f>
        <v>SampleCode</v>
      </c>
      <c r="R11" s="8"/>
      <c r="S11" s="5" t="str">
        <f>InputValueObjects[[#This Row],[ValueObject_ベース]]</f>
        <v>SampleCode</v>
      </c>
      <c r="T11" s="5" t="str">
        <f>IF(InputValueObjects[[#This Row],[ValueObject_修正]]="",SUBSTITUTE(PROPER(InputValueObjects[[#This Row],[DBカラム_物理名]]),"_",""),InputValueObjects[[#This Row],[ValueObject_修正]])</f>
        <v>SampleCode</v>
      </c>
      <c r="U11" s="5" t="str">
        <f>InputValueObjects[[#This Row],[型_ベース]]&amp;IF(InputValueObjects[[#This Row],[NotNull]]=1,"","?")</f>
        <v>string</v>
      </c>
    </row>
    <row r="12" spans="1:21" x14ac:dyDescent="0.4">
      <c r="B12" s="13">
        <f>ROW(InputEntities[[#This Row],[ENo]])-10</f>
        <v>2</v>
      </c>
      <c r="C12" s="8"/>
      <c r="D12" s="8"/>
      <c r="E12" s="28"/>
      <c r="F12" s="6" t="str">
        <f t="shared" ref="F12:F14" si="0">IF(D12&lt;&gt;"",MID(SUBSTITUTE(PROPER(D12),"_",""),$D$5,99)&amp;"Entity","")</f>
        <v/>
      </c>
      <c r="I12" s="5">
        <f>ROW(InputValueObjects[[#This Row],[VONo]])-10</f>
        <v>2</v>
      </c>
      <c r="J12" s="8">
        <v>1</v>
      </c>
      <c r="K12" s="5" t="str">
        <f>_xlfn.XLOOKUP(InputValueObjects[[#This Row],[EntityNo]],InputEntities[ENo],InputEntities[Entity],"",0,1)</f>
        <v>SampleMstEntity</v>
      </c>
      <c r="L12" s="8" t="s">
        <v>118</v>
      </c>
      <c r="M12" s="8" t="s">
        <v>119</v>
      </c>
      <c r="N12" s="8"/>
      <c r="O12" s="8">
        <v>1</v>
      </c>
      <c r="P12" s="8" t="s">
        <v>94</v>
      </c>
      <c r="Q12" s="5" t="str">
        <f>SUBSTITUTE(PROPER(InputValueObjects[[#This Row],[DBカラム_物理名]]),"_","")</f>
        <v>SampleName</v>
      </c>
      <c r="R12" s="8"/>
      <c r="S12" s="5" t="str">
        <f>InputValueObjects[[#This Row],[ValueObject_ベース]]</f>
        <v>SampleName</v>
      </c>
      <c r="T12" s="5" t="str">
        <f>IF(InputValueObjects[[#This Row],[ValueObject_修正]]="",SUBSTITUTE(PROPER(InputValueObjects[[#This Row],[DBカラム_物理名]]),"_",""),InputValueObjects[[#This Row],[ValueObject_修正]])</f>
        <v>SampleName</v>
      </c>
      <c r="U12" s="5" t="str">
        <f>InputValueObjects[[#This Row],[型_ベース]]&amp;IF(InputValueObjects[[#This Row],[NotNull]]=1,"","?")</f>
        <v>string</v>
      </c>
    </row>
    <row r="13" spans="1:21" x14ac:dyDescent="0.4">
      <c r="B13" s="13">
        <f>ROW(InputEntities[[#This Row],[ENo]])-10</f>
        <v>3</v>
      </c>
      <c r="C13" s="8"/>
      <c r="D13" s="8"/>
      <c r="E13" s="28"/>
      <c r="F13" s="6" t="str">
        <f t="shared" si="0"/>
        <v/>
      </c>
      <c r="I13" s="5">
        <f>ROW(InputValueObjects[[#This Row],[VONo]])-10</f>
        <v>3</v>
      </c>
      <c r="J13" s="8"/>
      <c r="K13" s="5" t="str">
        <f>_xlfn.XLOOKUP(InputValueObjects[[#This Row],[EntityNo]],InputEntities[ENo],InputEntities[Entity],"",0,1)</f>
        <v/>
      </c>
      <c r="L13" s="8"/>
      <c r="M13" s="8"/>
      <c r="N13" s="8"/>
      <c r="O13" s="8"/>
      <c r="P13" s="8"/>
      <c r="Q13" s="5" t="str">
        <f>SUBSTITUTE(PROPER(InputValueObjects[[#This Row],[DBカラム_物理名]]),"_","")</f>
        <v/>
      </c>
      <c r="R13" s="8"/>
      <c r="S13" s="5" t="str">
        <f>InputValueObjects[[#This Row],[ValueObject_ベース]]</f>
        <v/>
      </c>
      <c r="T13" s="5" t="str">
        <f>IF(InputValueObjects[[#This Row],[ValueObject_修正]]="",SUBSTITUTE(PROPER(InputValueObjects[[#This Row],[DBカラム_物理名]]),"_",""),InputValueObjects[[#This Row],[ValueObject_修正]])</f>
        <v/>
      </c>
      <c r="U13" s="5" t="str">
        <f>InputValueObjects[[#This Row],[型_ベース]]&amp;IF(InputValueObjects[[#This Row],[NotNull]]=1,"","?")</f>
        <v>?</v>
      </c>
    </row>
    <row r="14" spans="1:21" x14ac:dyDescent="0.4">
      <c r="B14" s="13">
        <f>ROW(InputEntities[[#This Row],[ENo]])-10</f>
        <v>4</v>
      </c>
      <c r="C14" s="9"/>
      <c r="D14" s="9"/>
      <c r="E14" s="28"/>
      <c r="F14" s="7" t="str">
        <f t="shared" si="0"/>
        <v/>
      </c>
      <c r="I14" s="5">
        <f>ROW(InputValueObjects[[#This Row],[VONo]])-10</f>
        <v>4</v>
      </c>
      <c r="J14" s="8"/>
      <c r="K14" s="5" t="str">
        <f>_xlfn.XLOOKUP(InputValueObjects[[#This Row],[EntityNo]],InputEntities[ENo],InputEntities[Entity],"",0,1)</f>
        <v/>
      </c>
      <c r="L14" s="8"/>
      <c r="M14" s="8"/>
      <c r="N14" s="8"/>
      <c r="O14" s="8"/>
      <c r="P14" s="8"/>
      <c r="Q14" s="5" t="str">
        <f>SUBSTITUTE(PROPER(InputValueObjects[[#This Row],[DBカラム_物理名]]),"_","")</f>
        <v/>
      </c>
      <c r="R14" s="8"/>
      <c r="S14" s="5" t="str">
        <f>InputValueObjects[[#This Row],[ValueObject_ベース]]</f>
        <v/>
      </c>
      <c r="T14" s="5" t="str">
        <f>IF(InputValueObjects[[#This Row],[ValueObject_修正]]="",SUBSTITUTE(PROPER(InputValueObjects[[#This Row],[DBカラム_物理名]]),"_",""),InputValueObjects[[#This Row],[ValueObject_修正]])</f>
        <v/>
      </c>
      <c r="U14" s="5" t="str">
        <f>InputValueObjects[[#This Row],[型_ベース]]&amp;IF(InputValueObjects[[#This Row],[NotNull]]=1,"","?")</f>
        <v>?</v>
      </c>
    </row>
    <row r="15" spans="1:21" x14ac:dyDescent="0.4">
      <c r="B15" s="36">
        <f>ROW(InputEntities[[#This Row],[ENo]])-10</f>
        <v>5</v>
      </c>
      <c r="C15" s="9"/>
      <c r="D15" s="9"/>
      <c r="E15" s="37"/>
      <c r="F15" s="7" t="str">
        <f t="shared" ref="F15" si="1">IF(D15&lt;&gt;"",MID(SUBSTITUTE(PROPER(D15),"_",""),$D$5,99)&amp;"Entity","")</f>
        <v/>
      </c>
      <c r="I15" s="5">
        <f>ROW(InputValueObjects[[#This Row],[VONo]])-10</f>
        <v>5</v>
      </c>
      <c r="J15" s="8"/>
      <c r="K15" s="5" t="str">
        <f>_xlfn.XLOOKUP(InputValueObjects[[#This Row],[EntityNo]],InputEntities[ENo],InputEntities[Entity],"",0,1)</f>
        <v/>
      </c>
      <c r="L15" s="8"/>
      <c r="M15" s="8"/>
      <c r="N15" s="8"/>
      <c r="O15" s="8"/>
      <c r="P15" s="8"/>
      <c r="Q15" s="5" t="str">
        <f>SUBSTITUTE(PROPER(InputValueObjects[[#This Row],[DBカラム_物理名]]),"_","")</f>
        <v/>
      </c>
      <c r="R15" s="8"/>
      <c r="S15" s="5" t="str">
        <f>InputValueObjects[[#This Row],[ValueObject_ベース]]</f>
        <v/>
      </c>
      <c r="T15" s="5" t="str">
        <f>IF(InputValueObjects[[#This Row],[ValueObject_修正]]="",SUBSTITUTE(PROPER(InputValueObjects[[#This Row],[DBカラム_物理名]]),"_",""),InputValueObjects[[#This Row],[ValueObject_修正]])</f>
        <v/>
      </c>
      <c r="U15" s="5" t="str">
        <f>InputValueObjects[[#This Row],[型_ベース]]&amp;IF(InputValueObjects[[#This Row],[NotNull]]=1,"","?")</f>
        <v>?</v>
      </c>
    </row>
    <row r="16" spans="1:21" x14ac:dyDescent="0.4">
      <c r="B16" s="36">
        <f>ROW(InputEntities[[#This Row],[ENo]])-10</f>
        <v>6</v>
      </c>
      <c r="C16" s="9"/>
      <c r="D16" s="9"/>
      <c r="E16" s="37"/>
      <c r="F16" s="7" t="str">
        <f t="shared" ref="F16:F30" si="2">IF(D16&lt;&gt;"",MID(SUBSTITUTE(PROPER(D16),"_",""),$D$5,99)&amp;"Entity","")</f>
        <v/>
      </c>
      <c r="I16" s="5">
        <f>ROW(InputValueObjects[[#This Row],[VONo]])-10</f>
        <v>6</v>
      </c>
      <c r="J16" s="8"/>
      <c r="K16" s="5" t="str">
        <f>_xlfn.XLOOKUP(InputValueObjects[[#This Row],[EntityNo]],InputEntities[ENo],InputEntities[Entity],"",0,1)</f>
        <v/>
      </c>
      <c r="L16" s="8"/>
      <c r="M16" s="8"/>
      <c r="N16" s="8"/>
      <c r="O16" s="8"/>
      <c r="P16" s="8"/>
      <c r="Q16" s="5" t="str">
        <f>SUBSTITUTE(PROPER(InputValueObjects[[#This Row],[DBカラム_物理名]]),"_","")</f>
        <v/>
      </c>
      <c r="R16" s="8"/>
      <c r="S16" s="5" t="str">
        <f>InputValueObjects[[#This Row],[ValueObject_ベース]]</f>
        <v/>
      </c>
      <c r="T16" s="5" t="str">
        <f>IF(InputValueObjects[[#This Row],[ValueObject_修正]]="",SUBSTITUTE(PROPER(InputValueObjects[[#This Row],[DBカラム_物理名]]),"_",""),InputValueObjects[[#This Row],[ValueObject_修正]])</f>
        <v/>
      </c>
      <c r="U16" s="5" t="str">
        <f>InputValueObjects[[#This Row],[型_ベース]]&amp;IF(InputValueObjects[[#This Row],[NotNull]]=1,"","?")</f>
        <v>?</v>
      </c>
    </row>
    <row r="17" spans="2:21" x14ac:dyDescent="0.4">
      <c r="B17" s="36">
        <f>ROW(InputEntities[[#This Row],[ENo]])-10</f>
        <v>7</v>
      </c>
      <c r="C17" s="9"/>
      <c r="D17" s="9"/>
      <c r="E17" s="37"/>
      <c r="F17" s="7" t="str">
        <f t="shared" si="2"/>
        <v/>
      </c>
      <c r="I17" s="5">
        <f>ROW(InputValueObjects[[#This Row],[VONo]])-10</f>
        <v>7</v>
      </c>
      <c r="J17" s="8"/>
      <c r="K17" s="5" t="str">
        <f>_xlfn.XLOOKUP(InputValueObjects[[#This Row],[EntityNo]],InputEntities[ENo],InputEntities[Entity],"",0,1)</f>
        <v/>
      </c>
      <c r="L17" s="8"/>
      <c r="M17" s="8"/>
      <c r="N17" s="8"/>
      <c r="O17" s="8"/>
      <c r="P17" s="8"/>
      <c r="Q17" s="5" t="str">
        <f>SUBSTITUTE(PROPER(InputValueObjects[[#This Row],[DBカラム_物理名]]),"_","")</f>
        <v/>
      </c>
      <c r="R17" s="8"/>
      <c r="S17" s="5" t="str">
        <f>InputValueObjects[[#This Row],[ValueObject_ベース]]</f>
        <v/>
      </c>
      <c r="T17" s="5" t="str">
        <f>IF(InputValueObjects[[#This Row],[ValueObject_修正]]="",SUBSTITUTE(PROPER(InputValueObjects[[#This Row],[DBカラム_物理名]]),"_",""),InputValueObjects[[#This Row],[ValueObject_修正]])</f>
        <v/>
      </c>
      <c r="U17" s="5" t="str">
        <f>InputValueObjects[[#This Row],[型_ベース]]&amp;IF(InputValueObjects[[#This Row],[NotNull]]=1,"","?")</f>
        <v>?</v>
      </c>
    </row>
    <row r="18" spans="2:21" x14ac:dyDescent="0.4">
      <c r="B18" s="36">
        <f>ROW(InputEntities[[#This Row],[ENo]])-10</f>
        <v>8</v>
      </c>
      <c r="C18" s="9"/>
      <c r="D18" s="9"/>
      <c r="E18" s="37"/>
      <c r="F18" s="7" t="str">
        <f t="shared" si="2"/>
        <v/>
      </c>
      <c r="I18" s="5">
        <f>ROW(InputValueObjects[[#This Row],[VONo]])-10</f>
        <v>8</v>
      </c>
      <c r="J18" s="8"/>
      <c r="K18" s="5" t="str">
        <f>_xlfn.XLOOKUP(InputValueObjects[[#This Row],[EntityNo]],InputEntities[ENo],InputEntities[Entity],"",0,1)</f>
        <v/>
      </c>
      <c r="L18" s="8"/>
      <c r="M18" s="8"/>
      <c r="N18" s="8"/>
      <c r="O18" s="8"/>
      <c r="P18" s="8"/>
      <c r="Q18" s="5" t="str">
        <f>SUBSTITUTE(PROPER(InputValueObjects[[#This Row],[DBカラム_物理名]]),"_","")</f>
        <v/>
      </c>
      <c r="R18" s="8"/>
      <c r="S18" s="5" t="str">
        <f>InputValueObjects[[#This Row],[ValueObject_ベース]]</f>
        <v/>
      </c>
      <c r="T18" s="5" t="str">
        <f>IF(InputValueObjects[[#This Row],[ValueObject_修正]]="",SUBSTITUTE(PROPER(InputValueObjects[[#This Row],[DBカラム_物理名]]),"_",""),InputValueObjects[[#This Row],[ValueObject_修正]])</f>
        <v/>
      </c>
      <c r="U18" s="5" t="str">
        <f>InputValueObjects[[#This Row],[型_ベース]]&amp;IF(InputValueObjects[[#This Row],[NotNull]]=1,"","?")</f>
        <v>?</v>
      </c>
    </row>
    <row r="19" spans="2:21" x14ac:dyDescent="0.4">
      <c r="B19" s="36">
        <f>ROW(InputEntities[[#This Row],[ENo]])-10</f>
        <v>9</v>
      </c>
      <c r="C19" s="9"/>
      <c r="D19" s="9"/>
      <c r="E19" s="37"/>
      <c r="F19" s="7" t="str">
        <f t="shared" si="2"/>
        <v/>
      </c>
      <c r="I19" s="5">
        <f>ROW(InputValueObjects[[#This Row],[VONo]])-10</f>
        <v>9</v>
      </c>
      <c r="J19" s="8"/>
      <c r="K19" s="5" t="str">
        <f>_xlfn.XLOOKUP(InputValueObjects[[#This Row],[EntityNo]],InputEntities[ENo],InputEntities[Entity],"",0,1)</f>
        <v/>
      </c>
      <c r="L19" s="8"/>
      <c r="M19" s="8"/>
      <c r="N19" s="8"/>
      <c r="O19" s="8"/>
      <c r="P19" s="8"/>
      <c r="Q19" s="5" t="str">
        <f>SUBSTITUTE(PROPER(InputValueObjects[[#This Row],[DBカラム_物理名]]),"_","")</f>
        <v/>
      </c>
      <c r="R19" s="8"/>
      <c r="S19" s="5" t="str">
        <f>InputValueObjects[[#This Row],[ValueObject_ベース]]</f>
        <v/>
      </c>
      <c r="T19" s="5" t="str">
        <f>IF(InputValueObjects[[#This Row],[ValueObject_修正]]="",SUBSTITUTE(PROPER(InputValueObjects[[#This Row],[DBカラム_物理名]]),"_",""),InputValueObjects[[#This Row],[ValueObject_修正]])</f>
        <v/>
      </c>
      <c r="U19" s="5" t="str">
        <f>InputValueObjects[[#This Row],[型_ベース]]&amp;IF(InputValueObjects[[#This Row],[NotNull]]=1,"","?")</f>
        <v>?</v>
      </c>
    </row>
    <row r="20" spans="2:21" x14ac:dyDescent="0.4">
      <c r="B20" s="36">
        <f>ROW(InputEntities[[#This Row],[ENo]])-10</f>
        <v>10</v>
      </c>
      <c r="C20" s="9"/>
      <c r="D20" s="9"/>
      <c r="E20" s="37"/>
      <c r="F20" s="7" t="str">
        <f t="shared" si="2"/>
        <v/>
      </c>
      <c r="I20" s="5">
        <f>ROW(InputValueObjects[[#This Row],[VONo]])-10</f>
        <v>10</v>
      </c>
      <c r="J20" s="8"/>
      <c r="K20" s="5" t="str">
        <f>_xlfn.XLOOKUP(InputValueObjects[[#This Row],[EntityNo]],InputEntities[ENo],InputEntities[Entity],"",0,1)</f>
        <v/>
      </c>
      <c r="L20" s="8"/>
      <c r="M20" s="8"/>
      <c r="N20" s="8"/>
      <c r="O20" s="8"/>
      <c r="P20" s="8"/>
      <c r="Q20" s="5" t="str">
        <f>SUBSTITUTE(PROPER(InputValueObjects[[#This Row],[DBカラム_物理名]]),"_","")</f>
        <v/>
      </c>
      <c r="R20" s="8"/>
      <c r="S20" s="5" t="str">
        <f>InputValueObjects[[#This Row],[ValueObject_ベース]]</f>
        <v/>
      </c>
      <c r="T20" s="5" t="str">
        <f>IF(InputValueObjects[[#This Row],[ValueObject_修正]]="",SUBSTITUTE(PROPER(InputValueObjects[[#This Row],[DBカラム_物理名]]),"_",""),InputValueObjects[[#This Row],[ValueObject_修正]])</f>
        <v/>
      </c>
      <c r="U20" s="5" t="str">
        <f>InputValueObjects[[#This Row],[型_ベース]]&amp;IF(InputValueObjects[[#This Row],[NotNull]]=1,"","?")</f>
        <v>?</v>
      </c>
    </row>
    <row r="21" spans="2:21" x14ac:dyDescent="0.4">
      <c r="B21" s="36">
        <f>ROW(InputEntities[[#This Row],[ENo]])-10</f>
        <v>11</v>
      </c>
      <c r="C21" s="9"/>
      <c r="D21" s="9"/>
      <c r="E21" s="37"/>
      <c r="F21" s="7" t="str">
        <f t="shared" si="2"/>
        <v/>
      </c>
      <c r="I21" s="16">
        <f>ROW(InputValueObjects[[#This Row],[VONo]])-10</f>
        <v>11</v>
      </c>
      <c r="J21" s="8"/>
      <c r="K21" s="16" t="str">
        <f>_xlfn.XLOOKUP(InputValueObjects[[#This Row],[EntityNo]],InputEntities[ENo],InputEntities[Entity],"",0,1)</f>
        <v/>
      </c>
      <c r="L21" s="9"/>
      <c r="M21" s="9"/>
      <c r="N21" s="9"/>
      <c r="O21" s="9"/>
      <c r="P21" s="9"/>
      <c r="Q21" s="16" t="str">
        <f>SUBSTITUTE(PROPER(InputValueObjects[[#This Row],[DBカラム_物理名]]),"_","")</f>
        <v/>
      </c>
      <c r="R21" s="9"/>
      <c r="S21" s="16" t="str">
        <f>InputValueObjects[[#This Row],[ValueObject_ベース]]</f>
        <v/>
      </c>
      <c r="T21" s="5" t="str">
        <f>IF(InputValueObjects[[#This Row],[ValueObject_修正]]="",SUBSTITUTE(PROPER(InputValueObjects[[#This Row],[DBカラム_物理名]]),"_",""),InputValueObjects[[#This Row],[ValueObject_修正]])</f>
        <v/>
      </c>
      <c r="U21" s="5" t="str">
        <f>InputValueObjects[[#This Row],[型_ベース]]&amp;IF(InputValueObjects[[#This Row],[NotNull]]=1,"","?")</f>
        <v>?</v>
      </c>
    </row>
    <row r="22" spans="2:21" x14ac:dyDescent="0.4">
      <c r="B22" s="36">
        <f>ROW(InputEntities[[#This Row],[ENo]])-10</f>
        <v>12</v>
      </c>
      <c r="C22" s="9"/>
      <c r="D22" s="9"/>
      <c r="E22" s="37"/>
      <c r="F22" s="7" t="str">
        <f t="shared" si="2"/>
        <v/>
      </c>
      <c r="I22" s="5">
        <f>ROW(InputValueObjects[[#This Row],[VONo]])-10</f>
        <v>12</v>
      </c>
      <c r="J22" s="8"/>
      <c r="K22" s="5" t="str">
        <f>_xlfn.XLOOKUP(InputValueObjects[[#This Row],[EntityNo]],InputEntities[ENo],InputEntities[Entity],"",0,1)</f>
        <v/>
      </c>
      <c r="L22" s="8"/>
      <c r="M22" s="8"/>
      <c r="N22" s="8"/>
      <c r="O22" s="8"/>
      <c r="P22" s="8"/>
      <c r="Q22" s="5" t="str">
        <f>SUBSTITUTE(PROPER(InputValueObjects[[#This Row],[DBカラム_物理名]]),"_","")</f>
        <v/>
      </c>
      <c r="R22" s="8"/>
      <c r="S22" s="5" t="str">
        <f>InputValueObjects[[#This Row],[ValueObject_ベース]]</f>
        <v/>
      </c>
      <c r="T22" s="5" t="str">
        <f>IF(InputValueObjects[[#This Row],[ValueObject_修正]]="",SUBSTITUTE(PROPER(InputValueObjects[[#This Row],[DBカラム_物理名]]),"_",""),InputValueObjects[[#This Row],[ValueObject_修正]])</f>
        <v/>
      </c>
      <c r="U22" s="5" t="str">
        <f>InputValueObjects[[#This Row],[型_ベース]]&amp;IF(InputValueObjects[[#This Row],[NotNull]]=1,"","?")</f>
        <v>?</v>
      </c>
    </row>
    <row r="23" spans="2:21" x14ac:dyDescent="0.4">
      <c r="B23" s="36">
        <f>ROW(InputEntities[[#This Row],[ENo]])-10</f>
        <v>13</v>
      </c>
      <c r="C23" s="9"/>
      <c r="D23" s="9"/>
      <c r="E23" s="37"/>
      <c r="F23" s="7" t="str">
        <f t="shared" si="2"/>
        <v/>
      </c>
      <c r="I23" s="5">
        <f>ROW(InputValueObjects[[#This Row],[VONo]])-10</f>
        <v>13</v>
      </c>
      <c r="J23" s="8"/>
      <c r="K23" s="5" t="str">
        <f>_xlfn.XLOOKUP(InputValueObjects[[#This Row],[EntityNo]],InputEntities[ENo],InputEntities[Entity],"",0,1)</f>
        <v/>
      </c>
      <c r="L23" s="8"/>
      <c r="M23" s="8"/>
      <c r="N23" s="8"/>
      <c r="O23" s="8"/>
      <c r="P23" s="8"/>
      <c r="Q23" s="5" t="str">
        <f>SUBSTITUTE(PROPER(InputValueObjects[[#This Row],[DBカラム_物理名]]),"_","")</f>
        <v/>
      </c>
      <c r="R23" s="8"/>
      <c r="S23" s="5" t="str">
        <f>InputValueObjects[[#This Row],[ValueObject_ベース]]</f>
        <v/>
      </c>
      <c r="T23" s="5" t="str">
        <f>IF(InputValueObjects[[#This Row],[ValueObject_修正]]="",SUBSTITUTE(PROPER(InputValueObjects[[#This Row],[DBカラム_物理名]]),"_",""),InputValueObjects[[#This Row],[ValueObject_修正]])</f>
        <v/>
      </c>
      <c r="U23" s="5" t="str">
        <f>InputValueObjects[[#This Row],[型_ベース]]&amp;IF(InputValueObjects[[#This Row],[NotNull]]=1,"","?")</f>
        <v>?</v>
      </c>
    </row>
    <row r="24" spans="2:21" x14ac:dyDescent="0.4">
      <c r="B24" s="36">
        <f>ROW(InputEntities[[#This Row],[ENo]])-10</f>
        <v>14</v>
      </c>
      <c r="C24" s="9"/>
      <c r="D24" s="9"/>
      <c r="E24" s="37"/>
      <c r="F24" s="7" t="str">
        <f t="shared" si="2"/>
        <v/>
      </c>
      <c r="I24" s="16">
        <f>ROW(InputValueObjects[[#This Row],[VONo]])-10</f>
        <v>14</v>
      </c>
      <c r="J24" s="8"/>
      <c r="K24" s="16" t="str">
        <f>_xlfn.XLOOKUP(InputValueObjects[[#This Row],[EntityNo]],InputEntities[ENo],InputEntities[Entity],"",0,1)</f>
        <v/>
      </c>
      <c r="L24" s="9"/>
      <c r="M24" s="9"/>
      <c r="N24" s="9"/>
      <c r="O24" s="9"/>
      <c r="P24" s="8"/>
      <c r="Q24" s="5" t="str">
        <f>SUBSTITUTE(PROPER(InputValueObjects[[#This Row],[DBカラム_物理名]]),"_","")</f>
        <v/>
      </c>
      <c r="R24" s="8"/>
      <c r="S24" s="5" t="str">
        <f>InputValueObjects[[#This Row],[ValueObject_ベース]]</f>
        <v/>
      </c>
      <c r="T24" s="5" t="str">
        <f>IF(InputValueObjects[[#This Row],[ValueObject_修正]]="",SUBSTITUTE(PROPER(InputValueObjects[[#This Row],[DBカラム_物理名]]),"_",""),InputValueObjects[[#This Row],[ValueObject_修正]])</f>
        <v/>
      </c>
      <c r="U24" s="5" t="str">
        <f>InputValueObjects[[#This Row],[型_ベース]]&amp;IF(InputValueObjects[[#This Row],[NotNull]]=1,"","?")</f>
        <v>?</v>
      </c>
    </row>
    <row r="25" spans="2:21" x14ac:dyDescent="0.4">
      <c r="B25" s="36">
        <f>ROW(InputEntities[[#This Row],[ENo]])-10</f>
        <v>15</v>
      </c>
      <c r="C25" s="9"/>
      <c r="D25" s="9"/>
      <c r="E25" s="37"/>
      <c r="F25" s="7" t="str">
        <f t="shared" si="2"/>
        <v/>
      </c>
      <c r="I25" s="5">
        <f>ROW(InputValueObjects[[#This Row],[VONo]])-10</f>
        <v>15</v>
      </c>
      <c r="J25" s="8"/>
      <c r="K25" s="5" t="str">
        <f>_xlfn.XLOOKUP(InputValueObjects[[#This Row],[EntityNo]],InputEntities[ENo],InputEntities[Entity],"",0,1)</f>
        <v/>
      </c>
      <c r="L25" s="8"/>
      <c r="M25" s="8"/>
      <c r="N25" s="8"/>
      <c r="O25" s="8"/>
      <c r="P25" s="8"/>
      <c r="Q25" s="5" t="str">
        <f>SUBSTITUTE(PROPER(InputValueObjects[[#This Row],[DBカラム_物理名]]),"_","")</f>
        <v/>
      </c>
      <c r="R25" s="8"/>
      <c r="S25" s="5" t="str">
        <f>InputValueObjects[[#This Row],[ValueObject_ベース]]</f>
        <v/>
      </c>
      <c r="T25" s="5" t="str">
        <f>IF(InputValueObjects[[#This Row],[ValueObject_修正]]="",SUBSTITUTE(PROPER(InputValueObjects[[#This Row],[DBカラム_物理名]]),"_",""),InputValueObjects[[#This Row],[ValueObject_修正]])</f>
        <v/>
      </c>
      <c r="U25" s="5" t="str">
        <f>InputValueObjects[[#This Row],[型_ベース]]&amp;IF(InputValueObjects[[#This Row],[NotNull]]=1,"","?")</f>
        <v>?</v>
      </c>
    </row>
    <row r="26" spans="2:21" x14ac:dyDescent="0.4">
      <c r="B26" s="36">
        <f>ROW(InputEntities[[#This Row],[ENo]])-10</f>
        <v>16</v>
      </c>
      <c r="C26" s="9"/>
      <c r="D26" s="9"/>
      <c r="E26" s="37"/>
      <c r="F26" s="7" t="str">
        <f t="shared" si="2"/>
        <v/>
      </c>
      <c r="I26" s="16">
        <f>ROW(InputValueObjects[[#This Row],[VONo]])-10</f>
        <v>16</v>
      </c>
      <c r="J26" s="9"/>
      <c r="K26" s="16" t="str">
        <f>_xlfn.XLOOKUP(InputValueObjects[[#This Row],[EntityNo]],InputEntities[ENo],InputEntities[Entity],"",0,1)</f>
        <v/>
      </c>
      <c r="L26" s="9"/>
      <c r="M26" s="9"/>
      <c r="N26" s="9"/>
      <c r="O26" s="9"/>
      <c r="P26" s="9"/>
      <c r="Q26" s="16" t="str">
        <f>SUBSTITUTE(PROPER(InputValueObjects[[#This Row],[DBカラム_物理名]]),"_","")</f>
        <v/>
      </c>
      <c r="R26" s="9"/>
      <c r="S26" s="16" t="str">
        <f>InputValueObjects[[#This Row],[ValueObject_ベース]]</f>
        <v/>
      </c>
      <c r="T26" s="5" t="str">
        <f>IF(InputValueObjects[[#This Row],[ValueObject_修正]]="",SUBSTITUTE(PROPER(InputValueObjects[[#This Row],[DBカラム_物理名]]),"_",""),InputValueObjects[[#This Row],[ValueObject_修正]])</f>
        <v/>
      </c>
      <c r="U26" s="5" t="str">
        <f>InputValueObjects[[#This Row],[型_ベース]]&amp;IF(InputValueObjects[[#This Row],[NotNull]]=1,"","?")</f>
        <v>?</v>
      </c>
    </row>
    <row r="27" spans="2:21" x14ac:dyDescent="0.4">
      <c r="B27" s="36">
        <f>ROW(InputEntities[[#This Row],[ENo]])-10</f>
        <v>17</v>
      </c>
      <c r="C27" s="9"/>
      <c r="D27" s="9"/>
      <c r="E27" s="37"/>
      <c r="F27" s="7" t="str">
        <f t="shared" si="2"/>
        <v/>
      </c>
      <c r="I27" s="16">
        <f>ROW(InputValueObjects[[#This Row],[VONo]])-10</f>
        <v>17</v>
      </c>
      <c r="J27" s="9"/>
      <c r="K27" s="16" t="str">
        <f>_xlfn.XLOOKUP(InputValueObjects[[#This Row],[EntityNo]],InputEntities[ENo],InputEntities[Entity],"",0,1)</f>
        <v/>
      </c>
      <c r="L27" s="9"/>
      <c r="M27" s="9"/>
      <c r="N27" s="9"/>
      <c r="O27" s="9"/>
      <c r="P27" s="9"/>
      <c r="Q27" s="16" t="str">
        <f>SUBSTITUTE(PROPER(InputValueObjects[[#This Row],[DBカラム_物理名]]),"_","")</f>
        <v/>
      </c>
      <c r="R27" s="9"/>
      <c r="S27" s="16" t="str">
        <f>InputValueObjects[[#This Row],[ValueObject_ベース]]</f>
        <v/>
      </c>
      <c r="T27" s="16" t="str">
        <f>IF(InputValueObjects[[#This Row],[ValueObject_修正]]="",SUBSTITUTE(PROPER(InputValueObjects[[#This Row],[DBカラム_物理名]]),"_",""),InputValueObjects[[#This Row],[ValueObject_修正]])</f>
        <v/>
      </c>
      <c r="U27" s="16" t="str">
        <f>InputValueObjects[[#This Row],[型_ベース]]&amp;IF(InputValueObjects[[#This Row],[NotNull]]=1,"","?")</f>
        <v>?</v>
      </c>
    </row>
    <row r="28" spans="2:21" x14ac:dyDescent="0.4">
      <c r="B28" s="36">
        <f>ROW(InputEntities[[#This Row],[ENo]])-10</f>
        <v>18</v>
      </c>
      <c r="C28" s="9"/>
      <c r="D28" s="9"/>
      <c r="E28" s="37"/>
      <c r="F28" s="7" t="str">
        <f t="shared" si="2"/>
        <v/>
      </c>
      <c r="I28" s="16">
        <f>ROW(InputValueObjects[[#This Row],[VONo]])-10</f>
        <v>18</v>
      </c>
      <c r="J28" s="9"/>
      <c r="K28" s="16" t="str">
        <f>_xlfn.XLOOKUP(InputValueObjects[[#This Row],[EntityNo]],InputEntities[ENo],InputEntities[Entity],"",0,1)</f>
        <v/>
      </c>
      <c r="L28" s="9"/>
      <c r="M28" s="9"/>
      <c r="N28" s="9"/>
      <c r="O28" s="9"/>
      <c r="P28" s="9"/>
      <c r="Q28" s="16" t="str">
        <f>SUBSTITUTE(PROPER(InputValueObjects[[#This Row],[DBカラム_物理名]]),"_","")</f>
        <v/>
      </c>
      <c r="R28" s="9"/>
      <c r="S28" s="16" t="str">
        <f>InputValueObjects[[#This Row],[ValueObject_ベース]]</f>
        <v/>
      </c>
      <c r="T28" s="16" t="str">
        <f>IF(InputValueObjects[[#This Row],[ValueObject_修正]]="",SUBSTITUTE(PROPER(InputValueObjects[[#This Row],[DBカラム_物理名]]),"_",""),InputValueObjects[[#This Row],[ValueObject_修正]])</f>
        <v/>
      </c>
      <c r="U28" s="16" t="str">
        <f>InputValueObjects[[#This Row],[型_ベース]]&amp;IF(InputValueObjects[[#This Row],[NotNull]]=1,"","?")</f>
        <v>?</v>
      </c>
    </row>
    <row r="29" spans="2:21" x14ac:dyDescent="0.4">
      <c r="B29" s="36">
        <f>ROW(InputEntities[[#This Row],[ENo]])-10</f>
        <v>19</v>
      </c>
      <c r="C29" s="9"/>
      <c r="D29" s="9"/>
      <c r="E29" s="37"/>
      <c r="F29" s="7" t="str">
        <f t="shared" si="2"/>
        <v/>
      </c>
      <c r="I29" s="16">
        <f>ROW(InputValueObjects[[#This Row],[VONo]])-10</f>
        <v>19</v>
      </c>
      <c r="J29" s="9"/>
      <c r="K29" s="16" t="str">
        <f>_xlfn.XLOOKUP(InputValueObjects[[#This Row],[EntityNo]],InputEntities[ENo],InputEntities[Entity],"",0,1)</f>
        <v/>
      </c>
      <c r="L29" s="9"/>
      <c r="M29" s="9"/>
      <c r="N29" s="9"/>
      <c r="O29" s="9"/>
      <c r="P29" s="9"/>
      <c r="Q29" s="16" t="str">
        <f>SUBSTITUTE(PROPER(InputValueObjects[[#This Row],[DBカラム_物理名]]),"_","")</f>
        <v/>
      </c>
      <c r="R29" s="9"/>
      <c r="S29" s="16" t="str">
        <f>InputValueObjects[[#This Row],[ValueObject_ベース]]</f>
        <v/>
      </c>
      <c r="T29" s="16" t="str">
        <f>IF(InputValueObjects[[#This Row],[ValueObject_修正]]="",SUBSTITUTE(PROPER(InputValueObjects[[#This Row],[DBカラム_物理名]]),"_",""),InputValueObjects[[#This Row],[ValueObject_修正]])</f>
        <v/>
      </c>
      <c r="U29" s="16" t="str">
        <f>InputValueObjects[[#This Row],[型_ベース]]&amp;IF(InputValueObjects[[#This Row],[NotNull]]=1,"","?")</f>
        <v>?</v>
      </c>
    </row>
    <row r="30" spans="2:21" x14ac:dyDescent="0.4">
      <c r="B30" s="36">
        <f>ROW(InputEntities[[#This Row],[ENo]])-10</f>
        <v>20</v>
      </c>
      <c r="C30" s="9"/>
      <c r="D30" s="9"/>
      <c r="E30" s="37"/>
      <c r="F30" s="7" t="str">
        <f t="shared" si="2"/>
        <v/>
      </c>
      <c r="I30" s="16">
        <f>ROW(InputValueObjects[[#This Row],[VONo]])-10</f>
        <v>20</v>
      </c>
      <c r="J30" s="9"/>
      <c r="K30" s="16" t="str">
        <f>_xlfn.XLOOKUP(InputValueObjects[[#This Row],[EntityNo]],InputEntities[ENo],InputEntities[Entity],"",0,1)</f>
        <v/>
      </c>
      <c r="L30" s="9"/>
      <c r="M30" s="9"/>
      <c r="N30" s="9"/>
      <c r="O30" s="9"/>
      <c r="P30" s="9"/>
      <c r="Q30" s="16" t="str">
        <f>SUBSTITUTE(PROPER(InputValueObjects[[#This Row],[DBカラム_物理名]]),"_","")</f>
        <v/>
      </c>
      <c r="R30" s="9"/>
      <c r="S30" s="16" t="str">
        <f>InputValueObjects[[#This Row],[ValueObject_ベース]]</f>
        <v/>
      </c>
      <c r="T30" s="16" t="str">
        <f>IF(InputValueObjects[[#This Row],[ValueObject_修正]]="",SUBSTITUTE(PROPER(InputValueObjects[[#This Row],[DBカラム_物理名]]),"_",""),InputValueObjects[[#This Row],[ValueObject_修正]])</f>
        <v/>
      </c>
      <c r="U30" s="16" t="str">
        <f>InputValueObjects[[#This Row],[型_ベース]]&amp;IF(InputValueObjects[[#This Row],[NotNull]]=1,"","?")</f>
        <v>?</v>
      </c>
    </row>
    <row r="31" spans="2:21" x14ac:dyDescent="0.4">
      <c r="B31" s="36">
        <f>ROW(InputEntities[[#This Row],[ENo]])-10</f>
        <v>21</v>
      </c>
      <c r="C31" s="8"/>
      <c r="D31" s="8"/>
      <c r="E31" s="28"/>
      <c r="F31" s="6" t="str">
        <f t="shared" ref="F31:F62" si="3">IF(D31&lt;&gt;"",MID(SUBSTITUTE(PROPER(D31),"_",""),$D$5,99)&amp;"Entity","")</f>
        <v/>
      </c>
      <c r="I31" s="16">
        <f>ROW(InputValueObjects[[#This Row],[VONo]])-10</f>
        <v>21</v>
      </c>
      <c r="J31" s="8"/>
      <c r="K31" s="5" t="str">
        <f>_xlfn.XLOOKUP(InputValueObjects[[#This Row],[EntityNo]],InputEntities[ENo],InputEntities[Entity],"",0,1)</f>
        <v/>
      </c>
      <c r="L31" s="8"/>
      <c r="M31" s="8"/>
      <c r="N31" s="8"/>
      <c r="O31" s="8"/>
      <c r="P31" s="8"/>
      <c r="Q31" s="5" t="str">
        <f>SUBSTITUTE(PROPER(InputValueObjects[[#This Row],[DBカラム_物理名]]),"_","")</f>
        <v/>
      </c>
      <c r="R31" s="8"/>
      <c r="S31" s="5" t="str">
        <f>InputValueObjects[[#This Row],[ValueObject_ベース]]</f>
        <v/>
      </c>
      <c r="T31" s="5" t="str">
        <f>IF(InputValueObjects[[#This Row],[ValueObject_修正]]="",SUBSTITUTE(PROPER(InputValueObjects[[#This Row],[DBカラム_物理名]]),"_",""),InputValueObjects[[#This Row],[ValueObject_修正]])</f>
        <v/>
      </c>
      <c r="U31" s="5" t="str">
        <f>InputValueObjects[[#This Row],[型_ベース]]&amp;IF(InputValueObjects[[#This Row],[NotNull]]=1,"","?")</f>
        <v>?</v>
      </c>
    </row>
    <row r="32" spans="2:21" x14ac:dyDescent="0.4">
      <c r="B32" s="36">
        <f>ROW(InputEntities[[#This Row],[ENo]])-10</f>
        <v>22</v>
      </c>
      <c r="C32" s="8"/>
      <c r="D32" s="8"/>
      <c r="E32" s="28"/>
      <c r="F32" s="6" t="str">
        <f t="shared" si="3"/>
        <v/>
      </c>
      <c r="I32" s="16">
        <f>ROW(InputValueObjects[[#This Row],[VONo]])-10</f>
        <v>22</v>
      </c>
      <c r="J32" s="8"/>
      <c r="K32" s="5" t="str">
        <f>_xlfn.XLOOKUP(InputValueObjects[[#This Row],[EntityNo]],InputEntities[ENo],InputEntities[Entity],"",0,1)</f>
        <v/>
      </c>
      <c r="L32" s="8"/>
      <c r="M32" s="8"/>
      <c r="N32" s="8"/>
      <c r="O32" s="8"/>
      <c r="P32" s="8"/>
      <c r="Q32" s="5" t="str">
        <f>SUBSTITUTE(PROPER(InputValueObjects[[#This Row],[DBカラム_物理名]]),"_","")</f>
        <v/>
      </c>
      <c r="R32" s="8"/>
      <c r="S32" s="5" t="str">
        <f>InputValueObjects[[#This Row],[ValueObject_ベース]]</f>
        <v/>
      </c>
      <c r="T32" s="5" t="str">
        <f>IF(InputValueObjects[[#This Row],[ValueObject_修正]]="",SUBSTITUTE(PROPER(InputValueObjects[[#This Row],[DBカラム_物理名]]),"_",""),InputValueObjects[[#This Row],[ValueObject_修正]])</f>
        <v/>
      </c>
      <c r="U32" s="5" t="str">
        <f>InputValueObjects[[#This Row],[型_ベース]]&amp;IF(InputValueObjects[[#This Row],[NotNull]]=1,"","?")</f>
        <v>?</v>
      </c>
    </row>
    <row r="33" spans="2:21" x14ac:dyDescent="0.4">
      <c r="B33" s="36">
        <f>ROW(InputEntities[[#This Row],[ENo]])-10</f>
        <v>23</v>
      </c>
      <c r="C33" s="8"/>
      <c r="D33" s="8"/>
      <c r="E33" s="28"/>
      <c r="F33" s="6" t="str">
        <f t="shared" si="3"/>
        <v/>
      </c>
      <c r="I33" s="16">
        <f>ROW(InputValueObjects[[#This Row],[VONo]])-10</f>
        <v>23</v>
      </c>
      <c r="J33" s="8"/>
      <c r="K33" s="5" t="str">
        <f>_xlfn.XLOOKUP(InputValueObjects[[#This Row],[EntityNo]],InputEntities[ENo],InputEntities[Entity],"",0,1)</f>
        <v/>
      </c>
      <c r="L33" s="8"/>
      <c r="M33" s="8"/>
      <c r="N33" s="8"/>
      <c r="O33" s="8"/>
      <c r="P33" s="8"/>
      <c r="Q33" s="5" t="str">
        <f>SUBSTITUTE(PROPER(InputValueObjects[[#This Row],[DBカラム_物理名]]),"_","")</f>
        <v/>
      </c>
      <c r="R33" s="8"/>
      <c r="S33" s="5" t="str">
        <f>InputValueObjects[[#This Row],[ValueObject_ベース]]</f>
        <v/>
      </c>
      <c r="T33" s="5" t="str">
        <f>IF(InputValueObjects[[#This Row],[ValueObject_修正]]="",SUBSTITUTE(PROPER(InputValueObjects[[#This Row],[DBカラム_物理名]]),"_",""),InputValueObjects[[#This Row],[ValueObject_修正]])</f>
        <v/>
      </c>
      <c r="U33" s="5" t="str">
        <f>InputValueObjects[[#This Row],[型_ベース]]&amp;IF(InputValueObjects[[#This Row],[NotNull]]=1,"","?")</f>
        <v>?</v>
      </c>
    </row>
    <row r="34" spans="2:21" x14ac:dyDescent="0.4">
      <c r="B34" s="36">
        <f>ROW(InputEntities[[#This Row],[ENo]])-10</f>
        <v>24</v>
      </c>
      <c r="C34" s="8"/>
      <c r="D34" s="8"/>
      <c r="E34" s="28"/>
      <c r="F34" s="6" t="str">
        <f t="shared" si="3"/>
        <v/>
      </c>
      <c r="I34" s="16">
        <f>ROW(InputValueObjects[[#This Row],[VONo]])-10</f>
        <v>24</v>
      </c>
      <c r="J34" s="8"/>
      <c r="K34" s="5" t="str">
        <f>_xlfn.XLOOKUP(InputValueObjects[[#This Row],[EntityNo]],InputEntities[ENo],InputEntities[Entity],"",0,1)</f>
        <v/>
      </c>
      <c r="L34" s="8"/>
      <c r="M34" s="8"/>
      <c r="N34" s="8"/>
      <c r="O34" s="8"/>
      <c r="P34" s="8"/>
      <c r="Q34" s="5" t="str">
        <f>SUBSTITUTE(PROPER(InputValueObjects[[#This Row],[DBカラム_物理名]]),"_","")</f>
        <v/>
      </c>
      <c r="R34" s="8"/>
      <c r="S34" s="5" t="str">
        <f>InputValueObjects[[#This Row],[ValueObject_ベース]]</f>
        <v/>
      </c>
      <c r="T34" s="5" t="str">
        <f>IF(InputValueObjects[[#This Row],[ValueObject_修正]]="",SUBSTITUTE(PROPER(InputValueObjects[[#This Row],[DBカラム_物理名]]),"_",""),InputValueObjects[[#This Row],[ValueObject_修正]])</f>
        <v/>
      </c>
      <c r="U34" s="5" t="str">
        <f>InputValueObjects[[#This Row],[型_ベース]]&amp;IF(InputValueObjects[[#This Row],[NotNull]]=1,"","?")</f>
        <v>?</v>
      </c>
    </row>
    <row r="35" spans="2:21" x14ac:dyDescent="0.4">
      <c r="B35" s="36">
        <f>ROW(InputEntities[[#This Row],[ENo]])-10</f>
        <v>25</v>
      </c>
      <c r="C35" s="8"/>
      <c r="D35" s="8"/>
      <c r="E35" s="28"/>
      <c r="F35" s="6" t="str">
        <f t="shared" si="3"/>
        <v/>
      </c>
      <c r="I35" s="16">
        <f>ROW(InputValueObjects[[#This Row],[VONo]])-10</f>
        <v>25</v>
      </c>
      <c r="J35" s="8"/>
      <c r="K35" s="5" t="str">
        <f>_xlfn.XLOOKUP(InputValueObjects[[#This Row],[EntityNo]],InputEntities[ENo],InputEntities[Entity],"",0,1)</f>
        <v/>
      </c>
      <c r="L35" s="8"/>
      <c r="M35" s="8"/>
      <c r="N35" s="8"/>
      <c r="O35" s="8"/>
      <c r="P35" s="8"/>
      <c r="Q35" s="5" t="str">
        <f>SUBSTITUTE(PROPER(InputValueObjects[[#This Row],[DBカラム_物理名]]),"_","")</f>
        <v/>
      </c>
      <c r="R35" s="8"/>
      <c r="S35" s="5" t="str">
        <f>InputValueObjects[[#This Row],[ValueObject_ベース]]</f>
        <v/>
      </c>
      <c r="T35" s="5" t="str">
        <f>IF(InputValueObjects[[#This Row],[ValueObject_修正]]="",SUBSTITUTE(PROPER(InputValueObjects[[#This Row],[DBカラム_物理名]]),"_",""),InputValueObjects[[#This Row],[ValueObject_修正]])</f>
        <v/>
      </c>
      <c r="U35" s="5" t="str">
        <f>InputValueObjects[[#This Row],[型_ベース]]&amp;IF(InputValueObjects[[#This Row],[NotNull]]=1,"","?")</f>
        <v>?</v>
      </c>
    </row>
    <row r="36" spans="2:21" x14ac:dyDescent="0.4">
      <c r="B36" s="36">
        <f>ROW(InputEntities[[#This Row],[ENo]])-10</f>
        <v>26</v>
      </c>
      <c r="C36" s="8"/>
      <c r="D36" s="8"/>
      <c r="E36" s="28"/>
      <c r="F36" s="6" t="str">
        <f t="shared" si="3"/>
        <v/>
      </c>
      <c r="I36" s="16">
        <f>ROW(InputValueObjects[[#This Row],[VONo]])-10</f>
        <v>26</v>
      </c>
      <c r="J36" s="8"/>
      <c r="K36" s="5" t="str">
        <f>_xlfn.XLOOKUP(InputValueObjects[[#This Row],[EntityNo]],InputEntities[ENo],InputEntities[Entity],"",0,1)</f>
        <v/>
      </c>
      <c r="L36" s="8"/>
      <c r="M36" s="8"/>
      <c r="N36" s="8"/>
      <c r="O36" s="8"/>
      <c r="P36" s="8"/>
      <c r="Q36" s="5" t="str">
        <f>SUBSTITUTE(PROPER(InputValueObjects[[#This Row],[DBカラム_物理名]]),"_","")</f>
        <v/>
      </c>
      <c r="R36" s="8"/>
      <c r="S36" s="5" t="str">
        <f>InputValueObjects[[#This Row],[ValueObject_ベース]]</f>
        <v/>
      </c>
      <c r="T36" s="5" t="str">
        <f>IF(InputValueObjects[[#This Row],[ValueObject_修正]]="",SUBSTITUTE(PROPER(InputValueObjects[[#This Row],[DBカラム_物理名]]),"_",""),InputValueObjects[[#This Row],[ValueObject_修正]])</f>
        <v/>
      </c>
      <c r="U36" s="5" t="str">
        <f>InputValueObjects[[#This Row],[型_ベース]]&amp;IF(InputValueObjects[[#This Row],[NotNull]]=1,"","?")</f>
        <v>?</v>
      </c>
    </row>
    <row r="37" spans="2:21" x14ac:dyDescent="0.4">
      <c r="B37" s="36">
        <f>ROW(InputEntities[[#This Row],[ENo]])-10</f>
        <v>27</v>
      </c>
      <c r="C37" s="8"/>
      <c r="D37" s="8"/>
      <c r="E37" s="28"/>
      <c r="F37" s="6" t="str">
        <f t="shared" si="3"/>
        <v/>
      </c>
      <c r="I37" s="16">
        <f>ROW(InputValueObjects[[#This Row],[VONo]])-10</f>
        <v>27</v>
      </c>
      <c r="J37" s="8"/>
      <c r="K37" s="5" t="str">
        <f>_xlfn.XLOOKUP(InputValueObjects[[#This Row],[EntityNo]],InputEntities[ENo],InputEntities[Entity],"",0,1)</f>
        <v/>
      </c>
      <c r="L37" s="8"/>
      <c r="M37" s="8"/>
      <c r="N37" s="8"/>
      <c r="O37" s="8"/>
      <c r="P37" s="8"/>
      <c r="Q37" s="5" t="str">
        <f>SUBSTITUTE(PROPER(InputValueObjects[[#This Row],[DBカラム_物理名]]),"_","")</f>
        <v/>
      </c>
      <c r="R37" s="8"/>
      <c r="S37" s="5" t="str">
        <f>InputValueObjects[[#This Row],[ValueObject_ベース]]</f>
        <v/>
      </c>
      <c r="T37" s="5" t="str">
        <f>IF(InputValueObjects[[#This Row],[ValueObject_修正]]="",SUBSTITUTE(PROPER(InputValueObjects[[#This Row],[DBカラム_物理名]]),"_",""),InputValueObjects[[#This Row],[ValueObject_修正]])</f>
        <v/>
      </c>
      <c r="U37" s="5" t="str">
        <f>InputValueObjects[[#This Row],[型_ベース]]&amp;IF(InputValueObjects[[#This Row],[NotNull]]=1,"","?")</f>
        <v>?</v>
      </c>
    </row>
    <row r="38" spans="2:21" x14ac:dyDescent="0.4">
      <c r="B38" s="36">
        <f>ROW(InputEntities[[#This Row],[ENo]])-10</f>
        <v>28</v>
      </c>
      <c r="C38" s="8"/>
      <c r="D38" s="8"/>
      <c r="E38" s="28"/>
      <c r="F38" s="6" t="str">
        <f t="shared" si="3"/>
        <v/>
      </c>
      <c r="I38" s="16">
        <f>ROW(InputValueObjects[[#This Row],[VONo]])-10</f>
        <v>28</v>
      </c>
      <c r="J38" s="8"/>
      <c r="K38" s="5" t="str">
        <f>_xlfn.XLOOKUP(InputValueObjects[[#This Row],[EntityNo]],InputEntities[ENo],InputEntities[Entity],"",0,1)</f>
        <v/>
      </c>
      <c r="L38" s="8"/>
      <c r="M38" s="8"/>
      <c r="N38" s="8"/>
      <c r="O38" s="8"/>
      <c r="P38" s="8"/>
      <c r="Q38" s="5" t="str">
        <f>SUBSTITUTE(PROPER(InputValueObjects[[#This Row],[DBカラム_物理名]]),"_","")</f>
        <v/>
      </c>
      <c r="R38" s="8"/>
      <c r="S38" s="5" t="str">
        <f>InputValueObjects[[#This Row],[ValueObject_ベース]]</f>
        <v/>
      </c>
      <c r="T38" s="5" t="str">
        <f>IF(InputValueObjects[[#This Row],[ValueObject_修正]]="",SUBSTITUTE(PROPER(InputValueObjects[[#This Row],[DBカラム_物理名]]),"_",""),InputValueObjects[[#This Row],[ValueObject_修正]])</f>
        <v/>
      </c>
      <c r="U38" s="5" t="str">
        <f>InputValueObjects[[#This Row],[型_ベース]]&amp;IF(InputValueObjects[[#This Row],[NotNull]]=1,"","?")</f>
        <v>?</v>
      </c>
    </row>
    <row r="39" spans="2:21" x14ac:dyDescent="0.4">
      <c r="B39" s="36">
        <f>ROW(InputEntities[[#This Row],[ENo]])-10</f>
        <v>29</v>
      </c>
      <c r="C39" s="8"/>
      <c r="D39" s="8"/>
      <c r="E39" s="28"/>
      <c r="F39" s="6" t="str">
        <f t="shared" si="3"/>
        <v/>
      </c>
      <c r="I39" s="16">
        <f>ROW(InputValueObjects[[#This Row],[VONo]])-10</f>
        <v>29</v>
      </c>
      <c r="J39" s="8"/>
      <c r="K39" s="5" t="str">
        <f>_xlfn.XLOOKUP(InputValueObjects[[#This Row],[EntityNo]],InputEntities[ENo],InputEntities[Entity],"",0,1)</f>
        <v/>
      </c>
      <c r="L39" s="8"/>
      <c r="M39" s="8"/>
      <c r="N39" s="8"/>
      <c r="O39" s="8"/>
      <c r="P39" s="8"/>
      <c r="Q39" s="5" t="str">
        <f>SUBSTITUTE(PROPER(InputValueObjects[[#This Row],[DBカラム_物理名]]),"_","")</f>
        <v/>
      </c>
      <c r="R39" s="8"/>
      <c r="S39" s="5" t="str">
        <f>InputValueObjects[[#This Row],[ValueObject_ベース]]</f>
        <v/>
      </c>
      <c r="T39" s="5" t="str">
        <f>IF(InputValueObjects[[#This Row],[ValueObject_修正]]="",SUBSTITUTE(PROPER(InputValueObjects[[#This Row],[DBカラム_物理名]]),"_",""),InputValueObjects[[#This Row],[ValueObject_修正]])</f>
        <v/>
      </c>
      <c r="U39" s="5" t="str">
        <f>InputValueObjects[[#This Row],[型_ベース]]&amp;IF(InputValueObjects[[#This Row],[NotNull]]=1,"","?")</f>
        <v>?</v>
      </c>
    </row>
    <row r="40" spans="2:21" x14ac:dyDescent="0.4">
      <c r="B40" s="36">
        <f>ROW(InputEntities[[#This Row],[ENo]])-10</f>
        <v>30</v>
      </c>
      <c r="C40" s="8"/>
      <c r="D40" s="8"/>
      <c r="E40" s="28"/>
      <c r="F40" s="6" t="str">
        <f t="shared" si="3"/>
        <v/>
      </c>
      <c r="I40" s="16">
        <f>ROW(InputValueObjects[[#This Row],[VONo]])-10</f>
        <v>30</v>
      </c>
      <c r="J40" s="8"/>
      <c r="K40" s="5" t="str">
        <f>_xlfn.XLOOKUP(InputValueObjects[[#This Row],[EntityNo]],InputEntities[ENo],InputEntities[Entity],"",0,1)</f>
        <v/>
      </c>
      <c r="L40" s="8"/>
      <c r="M40" s="8"/>
      <c r="N40" s="8"/>
      <c r="O40" s="8"/>
      <c r="P40" s="8"/>
      <c r="Q40" s="5" t="str">
        <f>SUBSTITUTE(PROPER(InputValueObjects[[#This Row],[DBカラム_物理名]]),"_","")</f>
        <v/>
      </c>
      <c r="R40" s="8"/>
      <c r="S40" s="5" t="str">
        <f>InputValueObjects[[#This Row],[ValueObject_ベース]]</f>
        <v/>
      </c>
      <c r="T40" s="5" t="str">
        <f>IF(InputValueObjects[[#This Row],[ValueObject_修正]]="",SUBSTITUTE(PROPER(InputValueObjects[[#This Row],[DBカラム_物理名]]),"_",""),InputValueObjects[[#This Row],[ValueObject_修正]])</f>
        <v/>
      </c>
      <c r="U40" s="5" t="str">
        <f>InputValueObjects[[#This Row],[型_ベース]]&amp;IF(InputValueObjects[[#This Row],[NotNull]]=1,"","?")</f>
        <v>?</v>
      </c>
    </row>
    <row r="41" spans="2:21" x14ac:dyDescent="0.4">
      <c r="B41" s="36">
        <f>ROW(InputEntities[[#This Row],[ENo]])-10</f>
        <v>31</v>
      </c>
      <c r="C41" s="8"/>
      <c r="D41" s="8"/>
      <c r="E41" s="28"/>
      <c r="F41" s="6" t="str">
        <f t="shared" si="3"/>
        <v/>
      </c>
      <c r="I41" s="16">
        <f>ROW(InputValueObjects[[#This Row],[VONo]])-10</f>
        <v>31</v>
      </c>
      <c r="J41" s="8"/>
      <c r="K41" s="5" t="str">
        <f>_xlfn.XLOOKUP(InputValueObjects[[#This Row],[EntityNo]],InputEntities[ENo],InputEntities[Entity],"",0,1)</f>
        <v/>
      </c>
      <c r="L41" s="8"/>
      <c r="M41" s="8"/>
      <c r="N41" s="8"/>
      <c r="O41" s="8"/>
      <c r="P41" s="8"/>
      <c r="Q41" s="5" t="str">
        <f>SUBSTITUTE(PROPER(InputValueObjects[[#This Row],[DBカラム_物理名]]),"_","")</f>
        <v/>
      </c>
      <c r="R41" s="8"/>
      <c r="S41" s="5" t="str">
        <f>InputValueObjects[[#This Row],[ValueObject_ベース]]</f>
        <v/>
      </c>
      <c r="T41" s="5" t="str">
        <f>IF(InputValueObjects[[#This Row],[ValueObject_修正]]="",SUBSTITUTE(PROPER(InputValueObjects[[#This Row],[DBカラム_物理名]]),"_",""),InputValueObjects[[#This Row],[ValueObject_修正]])</f>
        <v/>
      </c>
      <c r="U41" s="5" t="str">
        <f>InputValueObjects[[#This Row],[型_ベース]]&amp;IF(InputValueObjects[[#This Row],[NotNull]]=1,"","?")</f>
        <v>?</v>
      </c>
    </row>
    <row r="42" spans="2:21" x14ac:dyDescent="0.4">
      <c r="B42" s="36">
        <f>ROW(InputEntities[[#This Row],[ENo]])-10</f>
        <v>32</v>
      </c>
      <c r="C42" s="8"/>
      <c r="D42" s="8"/>
      <c r="E42" s="28"/>
      <c r="F42" s="6" t="str">
        <f t="shared" si="3"/>
        <v/>
      </c>
      <c r="I42" s="16">
        <f>ROW(InputValueObjects[[#This Row],[VONo]])-10</f>
        <v>32</v>
      </c>
      <c r="J42" s="8"/>
      <c r="K42" s="5" t="str">
        <f>_xlfn.XLOOKUP(InputValueObjects[[#This Row],[EntityNo]],InputEntities[ENo],InputEntities[Entity],"",0,1)</f>
        <v/>
      </c>
      <c r="L42" s="8"/>
      <c r="M42" s="8"/>
      <c r="N42" s="8"/>
      <c r="O42" s="8"/>
      <c r="P42" s="8"/>
      <c r="Q42" s="5" t="str">
        <f>SUBSTITUTE(PROPER(InputValueObjects[[#This Row],[DBカラム_物理名]]),"_","")</f>
        <v/>
      </c>
      <c r="R42" s="8"/>
      <c r="S42" s="5" t="str">
        <f>InputValueObjects[[#This Row],[ValueObject_ベース]]</f>
        <v/>
      </c>
      <c r="T42" s="5" t="str">
        <f>IF(InputValueObjects[[#This Row],[ValueObject_修正]]="",SUBSTITUTE(PROPER(InputValueObjects[[#This Row],[DBカラム_物理名]]),"_",""),InputValueObjects[[#This Row],[ValueObject_修正]])</f>
        <v/>
      </c>
      <c r="U42" s="5" t="str">
        <f>InputValueObjects[[#This Row],[型_ベース]]&amp;IF(InputValueObjects[[#This Row],[NotNull]]=1,"","?")</f>
        <v>?</v>
      </c>
    </row>
    <row r="43" spans="2:21" x14ac:dyDescent="0.4">
      <c r="B43" s="36">
        <f>ROW(InputEntities[[#This Row],[ENo]])-10</f>
        <v>33</v>
      </c>
      <c r="C43" s="8"/>
      <c r="D43" s="8"/>
      <c r="E43" s="28"/>
      <c r="F43" s="6" t="str">
        <f t="shared" si="3"/>
        <v/>
      </c>
      <c r="I43" s="16">
        <f>ROW(InputValueObjects[[#This Row],[VONo]])-10</f>
        <v>33</v>
      </c>
      <c r="J43" s="8"/>
      <c r="K43" s="5" t="str">
        <f>_xlfn.XLOOKUP(InputValueObjects[[#This Row],[EntityNo]],InputEntities[ENo],InputEntities[Entity],"",0,1)</f>
        <v/>
      </c>
      <c r="L43" s="8"/>
      <c r="M43" s="8"/>
      <c r="N43" s="8"/>
      <c r="O43" s="8"/>
      <c r="P43" s="8"/>
      <c r="Q43" s="5" t="str">
        <f>SUBSTITUTE(PROPER(InputValueObjects[[#This Row],[DBカラム_物理名]]),"_","")</f>
        <v/>
      </c>
      <c r="R43" s="8"/>
      <c r="S43" s="5" t="str">
        <f>InputValueObjects[[#This Row],[ValueObject_ベース]]</f>
        <v/>
      </c>
      <c r="T43" s="5" t="str">
        <f>IF(InputValueObjects[[#This Row],[ValueObject_修正]]="",SUBSTITUTE(PROPER(InputValueObjects[[#This Row],[DBカラム_物理名]]),"_",""),InputValueObjects[[#This Row],[ValueObject_修正]])</f>
        <v/>
      </c>
      <c r="U43" s="5" t="str">
        <f>InputValueObjects[[#This Row],[型_ベース]]&amp;IF(InputValueObjects[[#This Row],[NotNull]]=1,"","?")</f>
        <v>?</v>
      </c>
    </row>
    <row r="44" spans="2:21" x14ac:dyDescent="0.4">
      <c r="B44" s="36">
        <f>ROW(InputEntities[[#This Row],[ENo]])-10</f>
        <v>34</v>
      </c>
      <c r="C44" s="8"/>
      <c r="D44" s="8"/>
      <c r="E44" s="28"/>
      <c r="F44" s="6" t="str">
        <f t="shared" si="3"/>
        <v/>
      </c>
      <c r="I44" s="16">
        <f>ROW(InputValueObjects[[#This Row],[VONo]])-10</f>
        <v>34</v>
      </c>
      <c r="J44" s="8"/>
      <c r="K44" s="5" t="str">
        <f>_xlfn.XLOOKUP(InputValueObjects[[#This Row],[EntityNo]],InputEntities[ENo],InputEntities[Entity],"",0,1)</f>
        <v/>
      </c>
      <c r="L44" s="8"/>
      <c r="M44" s="8"/>
      <c r="N44" s="8"/>
      <c r="O44" s="8"/>
      <c r="P44" s="8"/>
      <c r="Q44" s="5" t="str">
        <f>SUBSTITUTE(PROPER(InputValueObjects[[#This Row],[DBカラム_物理名]]),"_","")</f>
        <v/>
      </c>
      <c r="R44" s="8"/>
      <c r="S44" s="5" t="str">
        <f>InputValueObjects[[#This Row],[ValueObject_ベース]]</f>
        <v/>
      </c>
      <c r="T44" s="5" t="str">
        <f>IF(InputValueObjects[[#This Row],[ValueObject_修正]]="",SUBSTITUTE(PROPER(InputValueObjects[[#This Row],[DBカラム_物理名]]),"_",""),InputValueObjects[[#This Row],[ValueObject_修正]])</f>
        <v/>
      </c>
      <c r="U44" s="5" t="str">
        <f>InputValueObjects[[#This Row],[型_ベース]]&amp;IF(InputValueObjects[[#This Row],[NotNull]]=1,"","?")</f>
        <v>?</v>
      </c>
    </row>
    <row r="45" spans="2:21" x14ac:dyDescent="0.4">
      <c r="B45" s="36">
        <f>ROW(InputEntities[[#This Row],[ENo]])-10</f>
        <v>35</v>
      </c>
      <c r="C45" s="8"/>
      <c r="D45" s="8"/>
      <c r="E45" s="28"/>
      <c r="F45" s="6" t="str">
        <f t="shared" si="3"/>
        <v/>
      </c>
      <c r="I45" s="16">
        <f>ROW(InputValueObjects[[#This Row],[VONo]])-10</f>
        <v>35</v>
      </c>
      <c r="J45" s="8"/>
      <c r="K45" s="5" t="str">
        <f>_xlfn.XLOOKUP(InputValueObjects[[#This Row],[EntityNo]],InputEntities[ENo],InputEntities[Entity],"",0,1)</f>
        <v/>
      </c>
      <c r="L45" s="8"/>
      <c r="M45" s="8"/>
      <c r="N45" s="8"/>
      <c r="O45" s="8"/>
      <c r="P45" s="8"/>
      <c r="Q45" s="5" t="str">
        <f>SUBSTITUTE(PROPER(InputValueObjects[[#This Row],[DBカラム_物理名]]),"_","")</f>
        <v/>
      </c>
      <c r="R45" s="8"/>
      <c r="S45" s="5" t="str">
        <f>InputValueObjects[[#This Row],[ValueObject_ベース]]</f>
        <v/>
      </c>
      <c r="T45" s="5" t="str">
        <f>IF(InputValueObjects[[#This Row],[ValueObject_修正]]="",SUBSTITUTE(PROPER(InputValueObjects[[#This Row],[DBカラム_物理名]]),"_",""),InputValueObjects[[#This Row],[ValueObject_修正]])</f>
        <v/>
      </c>
      <c r="U45" s="5" t="str">
        <f>InputValueObjects[[#This Row],[型_ベース]]&amp;IF(InputValueObjects[[#This Row],[NotNull]]=1,"","?")</f>
        <v>?</v>
      </c>
    </row>
    <row r="46" spans="2:21" x14ac:dyDescent="0.4">
      <c r="B46" s="36">
        <f>ROW(InputEntities[[#This Row],[ENo]])-10</f>
        <v>36</v>
      </c>
      <c r="C46" s="8"/>
      <c r="D46" s="8"/>
      <c r="E46" s="28"/>
      <c r="F46" s="6" t="str">
        <f t="shared" si="3"/>
        <v/>
      </c>
      <c r="I46" s="16">
        <f>ROW(InputValueObjects[[#This Row],[VONo]])-10</f>
        <v>36</v>
      </c>
      <c r="J46" s="8"/>
      <c r="K46" s="5" t="str">
        <f>_xlfn.XLOOKUP(InputValueObjects[[#This Row],[EntityNo]],InputEntities[ENo],InputEntities[Entity],"",0,1)</f>
        <v/>
      </c>
      <c r="L46" s="8"/>
      <c r="M46" s="8"/>
      <c r="N46" s="8"/>
      <c r="O46" s="8"/>
      <c r="P46" s="8"/>
      <c r="Q46" s="5" t="str">
        <f>SUBSTITUTE(PROPER(InputValueObjects[[#This Row],[DBカラム_物理名]]),"_","")</f>
        <v/>
      </c>
      <c r="R46" s="8"/>
      <c r="S46" s="5" t="str">
        <f>InputValueObjects[[#This Row],[ValueObject_ベース]]</f>
        <v/>
      </c>
      <c r="T46" s="5" t="str">
        <f>IF(InputValueObjects[[#This Row],[ValueObject_修正]]="",SUBSTITUTE(PROPER(InputValueObjects[[#This Row],[DBカラム_物理名]]),"_",""),InputValueObjects[[#This Row],[ValueObject_修正]])</f>
        <v/>
      </c>
      <c r="U46" s="5" t="str">
        <f>InputValueObjects[[#This Row],[型_ベース]]&amp;IF(InputValueObjects[[#This Row],[NotNull]]=1,"","?")</f>
        <v>?</v>
      </c>
    </row>
    <row r="47" spans="2:21" x14ac:dyDescent="0.4">
      <c r="B47" s="36">
        <f>ROW(InputEntities[[#This Row],[ENo]])-10</f>
        <v>37</v>
      </c>
      <c r="C47" s="8"/>
      <c r="D47" s="8"/>
      <c r="E47" s="28"/>
      <c r="F47" s="6" t="str">
        <f t="shared" si="3"/>
        <v/>
      </c>
      <c r="I47" s="16">
        <f>ROW(InputValueObjects[[#This Row],[VONo]])-10</f>
        <v>37</v>
      </c>
      <c r="J47" s="8"/>
      <c r="K47" s="5" t="str">
        <f>_xlfn.XLOOKUP(InputValueObjects[[#This Row],[EntityNo]],InputEntities[ENo],InputEntities[Entity],"",0,1)</f>
        <v/>
      </c>
      <c r="L47" s="8"/>
      <c r="M47" s="8"/>
      <c r="N47" s="8"/>
      <c r="O47" s="8"/>
      <c r="P47" s="8"/>
      <c r="Q47" s="5" t="str">
        <f>SUBSTITUTE(PROPER(InputValueObjects[[#This Row],[DBカラム_物理名]]),"_","")</f>
        <v/>
      </c>
      <c r="R47" s="8"/>
      <c r="S47" s="5" t="str">
        <f>InputValueObjects[[#This Row],[ValueObject_ベース]]</f>
        <v/>
      </c>
      <c r="T47" s="5" t="str">
        <f>IF(InputValueObjects[[#This Row],[ValueObject_修正]]="",SUBSTITUTE(PROPER(InputValueObjects[[#This Row],[DBカラム_物理名]]),"_",""),InputValueObjects[[#This Row],[ValueObject_修正]])</f>
        <v/>
      </c>
      <c r="U47" s="5" t="str">
        <f>InputValueObjects[[#This Row],[型_ベース]]&amp;IF(InputValueObjects[[#This Row],[NotNull]]=1,"","?")</f>
        <v>?</v>
      </c>
    </row>
    <row r="48" spans="2:21" x14ac:dyDescent="0.4">
      <c r="B48" s="36">
        <f>ROW(InputEntities[[#This Row],[ENo]])-10</f>
        <v>38</v>
      </c>
      <c r="C48" s="8"/>
      <c r="D48" s="8"/>
      <c r="E48" s="28"/>
      <c r="F48" s="6" t="str">
        <f t="shared" si="3"/>
        <v/>
      </c>
      <c r="I48" s="16">
        <f>ROW(InputValueObjects[[#This Row],[VONo]])-10</f>
        <v>38</v>
      </c>
      <c r="J48" s="8"/>
      <c r="K48" s="5" t="str">
        <f>_xlfn.XLOOKUP(InputValueObjects[[#This Row],[EntityNo]],InputEntities[ENo],InputEntities[Entity],"",0,1)</f>
        <v/>
      </c>
      <c r="L48" s="8"/>
      <c r="M48" s="8"/>
      <c r="N48" s="8"/>
      <c r="O48" s="8"/>
      <c r="P48" s="8"/>
      <c r="Q48" s="5" t="str">
        <f>SUBSTITUTE(PROPER(InputValueObjects[[#This Row],[DBカラム_物理名]]),"_","")</f>
        <v/>
      </c>
      <c r="R48" s="8"/>
      <c r="S48" s="5" t="str">
        <f>InputValueObjects[[#This Row],[ValueObject_ベース]]</f>
        <v/>
      </c>
      <c r="T48" s="5" t="str">
        <f>IF(InputValueObjects[[#This Row],[ValueObject_修正]]="",SUBSTITUTE(PROPER(InputValueObjects[[#This Row],[DBカラム_物理名]]),"_",""),InputValueObjects[[#This Row],[ValueObject_修正]])</f>
        <v/>
      </c>
      <c r="U48" s="5" t="str">
        <f>InputValueObjects[[#This Row],[型_ベース]]&amp;IF(InputValueObjects[[#This Row],[NotNull]]=1,"","?")</f>
        <v>?</v>
      </c>
    </row>
    <row r="49" spans="2:21" x14ac:dyDescent="0.4">
      <c r="B49" s="36">
        <f>ROW(InputEntities[[#This Row],[ENo]])-10</f>
        <v>39</v>
      </c>
      <c r="C49" s="8"/>
      <c r="D49" s="8"/>
      <c r="E49" s="28"/>
      <c r="F49" s="6" t="str">
        <f t="shared" si="3"/>
        <v/>
      </c>
      <c r="I49" s="16">
        <f>ROW(InputValueObjects[[#This Row],[VONo]])-10</f>
        <v>39</v>
      </c>
      <c r="J49" s="8"/>
      <c r="K49" s="5" t="str">
        <f>_xlfn.XLOOKUP(InputValueObjects[[#This Row],[EntityNo]],InputEntities[ENo],InputEntities[Entity],"",0,1)</f>
        <v/>
      </c>
      <c r="L49" s="8"/>
      <c r="M49" s="8"/>
      <c r="N49" s="8"/>
      <c r="O49" s="8"/>
      <c r="P49" s="8"/>
      <c r="Q49" s="5" t="str">
        <f>SUBSTITUTE(PROPER(InputValueObjects[[#This Row],[DBカラム_物理名]]),"_","")</f>
        <v/>
      </c>
      <c r="R49" s="8"/>
      <c r="S49" s="5" t="str">
        <f>InputValueObjects[[#This Row],[ValueObject_ベース]]</f>
        <v/>
      </c>
      <c r="T49" s="5" t="str">
        <f>IF(InputValueObjects[[#This Row],[ValueObject_修正]]="",SUBSTITUTE(PROPER(InputValueObjects[[#This Row],[DBカラム_物理名]]),"_",""),InputValueObjects[[#This Row],[ValueObject_修正]])</f>
        <v/>
      </c>
      <c r="U49" s="5" t="str">
        <f>InputValueObjects[[#This Row],[型_ベース]]&amp;IF(InputValueObjects[[#This Row],[NotNull]]=1,"","?")</f>
        <v>?</v>
      </c>
    </row>
    <row r="50" spans="2:21" x14ac:dyDescent="0.4">
      <c r="B50" s="36">
        <f>ROW(InputEntities[[#This Row],[ENo]])-10</f>
        <v>40</v>
      </c>
      <c r="C50" s="8"/>
      <c r="D50" s="8"/>
      <c r="E50" s="28"/>
      <c r="F50" s="6" t="str">
        <f t="shared" si="3"/>
        <v/>
      </c>
      <c r="I50" s="16">
        <f>ROW(InputValueObjects[[#This Row],[VONo]])-10</f>
        <v>40</v>
      </c>
      <c r="J50" s="8"/>
      <c r="K50" s="5" t="str">
        <f>_xlfn.XLOOKUP(InputValueObjects[[#This Row],[EntityNo]],InputEntities[ENo],InputEntities[Entity],"",0,1)</f>
        <v/>
      </c>
      <c r="L50" s="8"/>
      <c r="M50" s="8"/>
      <c r="N50" s="8"/>
      <c r="O50" s="8"/>
      <c r="P50" s="8"/>
      <c r="Q50" s="5" t="str">
        <f>SUBSTITUTE(PROPER(InputValueObjects[[#This Row],[DBカラム_物理名]]),"_","")</f>
        <v/>
      </c>
      <c r="R50" s="8"/>
      <c r="S50" s="5" t="str">
        <f>InputValueObjects[[#This Row],[ValueObject_ベース]]</f>
        <v/>
      </c>
      <c r="T50" s="5" t="str">
        <f>IF(InputValueObjects[[#This Row],[ValueObject_修正]]="",SUBSTITUTE(PROPER(InputValueObjects[[#This Row],[DBカラム_物理名]]),"_",""),InputValueObjects[[#This Row],[ValueObject_修正]])</f>
        <v/>
      </c>
      <c r="U50" s="5" t="str">
        <f>InputValueObjects[[#This Row],[型_ベース]]&amp;IF(InputValueObjects[[#This Row],[NotNull]]=1,"","?")</f>
        <v>?</v>
      </c>
    </row>
    <row r="51" spans="2:21" x14ac:dyDescent="0.4">
      <c r="B51" s="36">
        <f>ROW(InputEntities[[#This Row],[ENo]])-10</f>
        <v>41</v>
      </c>
      <c r="C51" s="8"/>
      <c r="D51" s="8"/>
      <c r="E51" s="28"/>
      <c r="F51" s="6" t="str">
        <f t="shared" si="3"/>
        <v/>
      </c>
      <c r="I51" s="16">
        <f>ROW(InputValueObjects[[#This Row],[VONo]])-10</f>
        <v>41</v>
      </c>
      <c r="J51" s="8"/>
      <c r="K51" s="5" t="str">
        <f>_xlfn.XLOOKUP(InputValueObjects[[#This Row],[EntityNo]],InputEntities[ENo],InputEntities[Entity],"",0,1)</f>
        <v/>
      </c>
      <c r="L51" s="8"/>
      <c r="M51" s="8"/>
      <c r="N51" s="8"/>
      <c r="O51" s="8"/>
      <c r="P51" s="8"/>
      <c r="Q51" s="5" t="str">
        <f>SUBSTITUTE(PROPER(InputValueObjects[[#This Row],[DBカラム_物理名]]),"_","")</f>
        <v/>
      </c>
      <c r="R51" s="8"/>
      <c r="S51" s="5" t="str">
        <f>InputValueObjects[[#This Row],[ValueObject_ベース]]</f>
        <v/>
      </c>
      <c r="T51" s="5" t="str">
        <f>IF(InputValueObjects[[#This Row],[ValueObject_修正]]="",SUBSTITUTE(PROPER(InputValueObjects[[#This Row],[DBカラム_物理名]]),"_",""),InputValueObjects[[#This Row],[ValueObject_修正]])</f>
        <v/>
      </c>
      <c r="U51" s="5" t="str">
        <f>InputValueObjects[[#This Row],[型_ベース]]&amp;IF(InputValueObjects[[#This Row],[NotNull]]=1,"","?")</f>
        <v>?</v>
      </c>
    </row>
    <row r="52" spans="2:21" x14ac:dyDescent="0.4">
      <c r="B52" s="36">
        <f>ROW(InputEntities[[#This Row],[ENo]])-10</f>
        <v>42</v>
      </c>
      <c r="C52" s="8"/>
      <c r="D52" s="8"/>
      <c r="E52" s="28"/>
      <c r="F52" s="6" t="str">
        <f t="shared" si="3"/>
        <v/>
      </c>
      <c r="I52" s="16">
        <f>ROW(InputValueObjects[[#This Row],[VONo]])-10</f>
        <v>42</v>
      </c>
      <c r="J52" s="8"/>
      <c r="K52" s="5" t="str">
        <f>_xlfn.XLOOKUP(InputValueObjects[[#This Row],[EntityNo]],InputEntities[ENo],InputEntities[Entity],"",0,1)</f>
        <v/>
      </c>
      <c r="L52" s="8"/>
      <c r="M52" s="8"/>
      <c r="N52" s="8"/>
      <c r="O52" s="8"/>
      <c r="P52" s="8"/>
      <c r="Q52" s="5" t="str">
        <f>SUBSTITUTE(PROPER(InputValueObjects[[#This Row],[DBカラム_物理名]]),"_","")</f>
        <v/>
      </c>
      <c r="R52" s="8"/>
      <c r="S52" s="5" t="str">
        <f>InputValueObjects[[#This Row],[ValueObject_ベース]]</f>
        <v/>
      </c>
      <c r="T52" s="5" t="str">
        <f>IF(InputValueObjects[[#This Row],[ValueObject_修正]]="",SUBSTITUTE(PROPER(InputValueObjects[[#This Row],[DBカラム_物理名]]),"_",""),InputValueObjects[[#This Row],[ValueObject_修正]])</f>
        <v/>
      </c>
      <c r="U52" s="5" t="str">
        <f>InputValueObjects[[#This Row],[型_ベース]]&amp;IF(InputValueObjects[[#This Row],[NotNull]]=1,"","?")</f>
        <v>?</v>
      </c>
    </row>
    <row r="53" spans="2:21" x14ac:dyDescent="0.4">
      <c r="B53" s="36">
        <f>ROW(InputEntities[[#This Row],[ENo]])-10</f>
        <v>43</v>
      </c>
      <c r="C53" s="8"/>
      <c r="D53" s="8"/>
      <c r="E53" s="28"/>
      <c r="F53" s="6" t="str">
        <f t="shared" si="3"/>
        <v/>
      </c>
      <c r="I53" s="16">
        <f>ROW(InputValueObjects[[#This Row],[VONo]])-10</f>
        <v>43</v>
      </c>
      <c r="J53" s="8"/>
      <c r="K53" s="5" t="str">
        <f>_xlfn.XLOOKUP(InputValueObjects[[#This Row],[EntityNo]],InputEntities[ENo],InputEntities[Entity],"",0,1)</f>
        <v/>
      </c>
      <c r="L53" s="8"/>
      <c r="M53" s="8"/>
      <c r="N53" s="8"/>
      <c r="O53" s="8"/>
      <c r="P53" s="8"/>
      <c r="Q53" s="5" t="str">
        <f>SUBSTITUTE(PROPER(InputValueObjects[[#This Row],[DBカラム_物理名]]),"_","")</f>
        <v/>
      </c>
      <c r="R53" s="8"/>
      <c r="S53" s="5" t="str">
        <f>InputValueObjects[[#This Row],[ValueObject_ベース]]</f>
        <v/>
      </c>
      <c r="T53" s="5" t="str">
        <f>IF(InputValueObjects[[#This Row],[ValueObject_修正]]="",SUBSTITUTE(PROPER(InputValueObjects[[#This Row],[DBカラム_物理名]]),"_",""),InputValueObjects[[#This Row],[ValueObject_修正]])</f>
        <v/>
      </c>
      <c r="U53" s="5" t="str">
        <f>InputValueObjects[[#This Row],[型_ベース]]&amp;IF(InputValueObjects[[#This Row],[NotNull]]=1,"","?")</f>
        <v>?</v>
      </c>
    </row>
    <row r="54" spans="2:21" x14ac:dyDescent="0.4">
      <c r="B54" s="36">
        <f>ROW(InputEntities[[#This Row],[ENo]])-10</f>
        <v>44</v>
      </c>
      <c r="C54" s="8"/>
      <c r="D54" s="8"/>
      <c r="E54" s="28"/>
      <c r="F54" s="6" t="str">
        <f t="shared" si="3"/>
        <v/>
      </c>
      <c r="I54" s="16">
        <f>ROW(InputValueObjects[[#This Row],[VONo]])-10</f>
        <v>44</v>
      </c>
      <c r="J54" s="8"/>
      <c r="K54" s="5" t="str">
        <f>_xlfn.XLOOKUP(InputValueObjects[[#This Row],[EntityNo]],InputEntities[ENo],InputEntities[Entity],"",0,1)</f>
        <v/>
      </c>
      <c r="L54" s="8"/>
      <c r="M54" s="8"/>
      <c r="N54" s="8"/>
      <c r="O54" s="8"/>
      <c r="P54" s="8"/>
      <c r="Q54" s="5" t="str">
        <f>SUBSTITUTE(PROPER(InputValueObjects[[#This Row],[DBカラム_物理名]]),"_","")</f>
        <v/>
      </c>
      <c r="R54" s="8"/>
      <c r="S54" s="5" t="str">
        <f>InputValueObjects[[#This Row],[ValueObject_ベース]]</f>
        <v/>
      </c>
      <c r="T54" s="5" t="str">
        <f>IF(InputValueObjects[[#This Row],[ValueObject_修正]]="",SUBSTITUTE(PROPER(InputValueObjects[[#This Row],[DBカラム_物理名]]),"_",""),InputValueObjects[[#This Row],[ValueObject_修正]])</f>
        <v/>
      </c>
      <c r="U54" s="5" t="str">
        <f>InputValueObjects[[#This Row],[型_ベース]]&amp;IF(InputValueObjects[[#This Row],[NotNull]]=1,"","?")</f>
        <v>?</v>
      </c>
    </row>
    <row r="55" spans="2:21" x14ac:dyDescent="0.4">
      <c r="B55" s="36">
        <f>ROW(InputEntities[[#This Row],[ENo]])-10</f>
        <v>45</v>
      </c>
      <c r="C55" s="8"/>
      <c r="D55" s="8"/>
      <c r="E55" s="28"/>
      <c r="F55" s="6" t="str">
        <f t="shared" si="3"/>
        <v/>
      </c>
      <c r="I55" s="16">
        <f>ROW(InputValueObjects[[#This Row],[VONo]])-10</f>
        <v>45</v>
      </c>
      <c r="J55" s="8"/>
      <c r="K55" s="5" t="str">
        <f>_xlfn.XLOOKUP(InputValueObjects[[#This Row],[EntityNo]],InputEntities[ENo],InputEntities[Entity],"",0,1)</f>
        <v/>
      </c>
      <c r="L55" s="8"/>
      <c r="M55" s="8"/>
      <c r="N55" s="8"/>
      <c r="O55" s="8"/>
      <c r="P55" s="8"/>
      <c r="Q55" s="5" t="str">
        <f>SUBSTITUTE(PROPER(InputValueObjects[[#This Row],[DBカラム_物理名]]),"_","")</f>
        <v/>
      </c>
      <c r="R55" s="8"/>
      <c r="S55" s="5" t="str">
        <f>InputValueObjects[[#This Row],[ValueObject_ベース]]</f>
        <v/>
      </c>
      <c r="T55" s="5" t="str">
        <f>IF(InputValueObjects[[#This Row],[ValueObject_修正]]="",SUBSTITUTE(PROPER(InputValueObjects[[#This Row],[DBカラム_物理名]]),"_",""),InputValueObjects[[#This Row],[ValueObject_修正]])</f>
        <v/>
      </c>
      <c r="U55" s="5" t="str">
        <f>InputValueObjects[[#This Row],[型_ベース]]&amp;IF(InputValueObjects[[#This Row],[NotNull]]=1,"","?")</f>
        <v>?</v>
      </c>
    </row>
    <row r="56" spans="2:21" x14ac:dyDescent="0.4">
      <c r="B56" s="36">
        <f>ROW(InputEntities[[#This Row],[ENo]])-10</f>
        <v>46</v>
      </c>
      <c r="C56" s="8"/>
      <c r="D56" s="8"/>
      <c r="E56" s="28"/>
      <c r="F56" s="6" t="str">
        <f t="shared" si="3"/>
        <v/>
      </c>
      <c r="I56" s="16">
        <f>ROW(InputValueObjects[[#This Row],[VONo]])-10</f>
        <v>46</v>
      </c>
      <c r="J56" s="8"/>
      <c r="K56" s="5" t="str">
        <f>_xlfn.XLOOKUP(InputValueObjects[[#This Row],[EntityNo]],InputEntities[ENo],InputEntities[Entity],"",0,1)</f>
        <v/>
      </c>
      <c r="L56" s="8"/>
      <c r="M56" s="8"/>
      <c r="N56" s="8"/>
      <c r="O56" s="8"/>
      <c r="P56" s="8"/>
      <c r="Q56" s="5" t="str">
        <f>SUBSTITUTE(PROPER(InputValueObjects[[#This Row],[DBカラム_物理名]]),"_","")</f>
        <v/>
      </c>
      <c r="R56" s="8"/>
      <c r="S56" s="5" t="str">
        <f>InputValueObjects[[#This Row],[ValueObject_ベース]]</f>
        <v/>
      </c>
      <c r="T56" s="5" t="str">
        <f>IF(InputValueObjects[[#This Row],[ValueObject_修正]]="",SUBSTITUTE(PROPER(InputValueObjects[[#This Row],[DBカラム_物理名]]),"_",""),InputValueObjects[[#This Row],[ValueObject_修正]])</f>
        <v/>
      </c>
      <c r="U56" s="5" t="str">
        <f>InputValueObjects[[#This Row],[型_ベース]]&amp;IF(InputValueObjects[[#This Row],[NotNull]]=1,"","?")</f>
        <v>?</v>
      </c>
    </row>
    <row r="57" spans="2:21" x14ac:dyDescent="0.4">
      <c r="B57" s="36">
        <f>ROW(InputEntities[[#This Row],[ENo]])-10</f>
        <v>47</v>
      </c>
      <c r="C57" s="8"/>
      <c r="D57" s="8"/>
      <c r="E57" s="28"/>
      <c r="F57" s="6" t="str">
        <f t="shared" si="3"/>
        <v/>
      </c>
      <c r="I57" s="16">
        <f>ROW(InputValueObjects[[#This Row],[VONo]])-10</f>
        <v>47</v>
      </c>
      <c r="J57" s="8"/>
      <c r="K57" s="5" t="str">
        <f>_xlfn.XLOOKUP(InputValueObjects[[#This Row],[EntityNo]],InputEntities[ENo],InputEntities[Entity],"",0,1)</f>
        <v/>
      </c>
      <c r="L57" s="8"/>
      <c r="M57" s="8"/>
      <c r="N57" s="8"/>
      <c r="O57" s="8"/>
      <c r="P57" s="8"/>
      <c r="Q57" s="5" t="str">
        <f>SUBSTITUTE(PROPER(InputValueObjects[[#This Row],[DBカラム_物理名]]),"_","")</f>
        <v/>
      </c>
      <c r="R57" s="8"/>
      <c r="S57" s="5" t="str">
        <f>InputValueObjects[[#This Row],[ValueObject_ベース]]</f>
        <v/>
      </c>
      <c r="T57" s="5" t="str">
        <f>IF(InputValueObjects[[#This Row],[ValueObject_修正]]="",SUBSTITUTE(PROPER(InputValueObjects[[#This Row],[DBカラム_物理名]]),"_",""),InputValueObjects[[#This Row],[ValueObject_修正]])</f>
        <v/>
      </c>
      <c r="U57" s="5" t="str">
        <f>InputValueObjects[[#This Row],[型_ベース]]&amp;IF(InputValueObjects[[#This Row],[NotNull]]=1,"","?")</f>
        <v>?</v>
      </c>
    </row>
    <row r="58" spans="2:21" x14ac:dyDescent="0.4">
      <c r="B58" s="36">
        <f>ROW(InputEntities[[#This Row],[ENo]])-10</f>
        <v>48</v>
      </c>
      <c r="C58" s="8"/>
      <c r="D58" s="8"/>
      <c r="E58" s="28"/>
      <c r="F58" s="6" t="str">
        <f t="shared" si="3"/>
        <v/>
      </c>
      <c r="I58" s="16">
        <f>ROW(InputValueObjects[[#This Row],[VONo]])-10</f>
        <v>48</v>
      </c>
      <c r="J58" s="8"/>
      <c r="K58" s="5" t="str">
        <f>_xlfn.XLOOKUP(InputValueObjects[[#This Row],[EntityNo]],InputEntities[ENo],InputEntities[Entity],"",0,1)</f>
        <v/>
      </c>
      <c r="L58" s="8"/>
      <c r="M58" s="8"/>
      <c r="N58" s="8"/>
      <c r="O58" s="8"/>
      <c r="P58" s="8"/>
      <c r="Q58" s="5" t="str">
        <f>SUBSTITUTE(PROPER(InputValueObjects[[#This Row],[DBカラム_物理名]]),"_","")</f>
        <v/>
      </c>
      <c r="R58" s="8"/>
      <c r="S58" s="5" t="str">
        <f>InputValueObjects[[#This Row],[ValueObject_ベース]]</f>
        <v/>
      </c>
      <c r="T58" s="5" t="str">
        <f>IF(InputValueObjects[[#This Row],[ValueObject_修正]]="",SUBSTITUTE(PROPER(InputValueObjects[[#This Row],[DBカラム_物理名]]),"_",""),InputValueObjects[[#This Row],[ValueObject_修正]])</f>
        <v/>
      </c>
      <c r="U58" s="5" t="str">
        <f>InputValueObjects[[#This Row],[型_ベース]]&amp;IF(InputValueObjects[[#This Row],[NotNull]]=1,"","?")</f>
        <v>?</v>
      </c>
    </row>
    <row r="59" spans="2:21" x14ac:dyDescent="0.4">
      <c r="B59" s="36">
        <f>ROW(InputEntities[[#This Row],[ENo]])-10</f>
        <v>49</v>
      </c>
      <c r="C59" s="8"/>
      <c r="D59" s="8"/>
      <c r="E59" s="28"/>
      <c r="F59" s="6" t="str">
        <f t="shared" si="3"/>
        <v/>
      </c>
      <c r="I59" s="16">
        <f>ROW(InputValueObjects[[#This Row],[VONo]])-10</f>
        <v>49</v>
      </c>
      <c r="J59" s="8"/>
      <c r="K59" s="5" t="str">
        <f>_xlfn.XLOOKUP(InputValueObjects[[#This Row],[EntityNo]],InputEntities[ENo],InputEntities[Entity],"",0,1)</f>
        <v/>
      </c>
      <c r="L59" s="8"/>
      <c r="M59" s="8"/>
      <c r="N59" s="8"/>
      <c r="O59" s="8"/>
      <c r="P59" s="8"/>
      <c r="Q59" s="5" t="str">
        <f>SUBSTITUTE(PROPER(InputValueObjects[[#This Row],[DBカラム_物理名]]),"_","")</f>
        <v/>
      </c>
      <c r="R59" s="8"/>
      <c r="S59" s="5" t="str">
        <f>InputValueObjects[[#This Row],[ValueObject_ベース]]</f>
        <v/>
      </c>
      <c r="T59" s="5" t="str">
        <f>IF(InputValueObjects[[#This Row],[ValueObject_修正]]="",SUBSTITUTE(PROPER(InputValueObjects[[#This Row],[DBカラム_物理名]]),"_",""),InputValueObjects[[#This Row],[ValueObject_修正]])</f>
        <v/>
      </c>
      <c r="U59" s="5" t="str">
        <f>InputValueObjects[[#This Row],[型_ベース]]&amp;IF(InputValueObjects[[#This Row],[NotNull]]=1,"","?")</f>
        <v>?</v>
      </c>
    </row>
    <row r="60" spans="2:21" x14ac:dyDescent="0.4">
      <c r="B60" s="36">
        <f>ROW(InputEntities[[#This Row],[ENo]])-10</f>
        <v>50</v>
      </c>
      <c r="C60" s="8"/>
      <c r="D60" s="8"/>
      <c r="E60" s="28"/>
      <c r="F60" s="6" t="str">
        <f t="shared" si="3"/>
        <v/>
      </c>
      <c r="I60" s="16">
        <f>ROW(InputValueObjects[[#This Row],[VONo]])-10</f>
        <v>50</v>
      </c>
      <c r="J60" s="8"/>
      <c r="K60" s="5" t="str">
        <f>_xlfn.XLOOKUP(InputValueObjects[[#This Row],[EntityNo]],InputEntities[ENo],InputEntities[Entity],"",0,1)</f>
        <v/>
      </c>
      <c r="L60" s="8"/>
      <c r="M60" s="8"/>
      <c r="N60" s="8"/>
      <c r="O60" s="8"/>
      <c r="P60" s="8"/>
      <c r="Q60" s="5" t="str">
        <f>SUBSTITUTE(PROPER(InputValueObjects[[#This Row],[DBカラム_物理名]]),"_","")</f>
        <v/>
      </c>
      <c r="R60" s="8"/>
      <c r="S60" s="5" t="str">
        <f>InputValueObjects[[#This Row],[ValueObject_ベース]]</f>
        <v/>
      </c>
      <c r="T60" s="5" t="str">
        <f>IF(InputValueObjects[[#This Row],[ValueObject_修正]]="",SUBSTITUTE(PROPER(InputValueObjects[[#This Row],[DBカラム_物理名]]),"_",""),InputValueObjects[[#This Row],[ValueObject_修正]])</f>
        <v/>
      </c>
      <c r="U60" s="5" t="str">
        <f>InputValueObjects[[#This Row],[型_ベース]]&amp;IF(InputValueObjects[[#This Row],[NotNull]]=1,"","?")</f>
        <v>?</v>
      </c>
    </row>
    <row r="61" spans="2:21" x14ac:dyDescent="0.4">
      <c r="B61" s="36">
        <f>ROW(InputEntities[[#This Row],[ENo]])-10</f>
        <v>51</v>
      </c>
      <c r="C61" s="8"/>
      <c r="D61" s="8"/>
      <c r="E61" s="28"/>
      <c r="F61" s="6" t="str">
        <f t="shared" si="3"/>
        <v/>
      </c>
      <c r="I61" s="16">
        <f>ROW(InputValueObjects[[#This Row],[VONo]])-10</f>
        <v>51</v>
      </c>
      <c r="J61" s="8"/>
      <c r="K61" s="5" t="str">
        <f>_xlfn.XLOOKUP(InputValueObjects[[#This Row],[EntityNo]],InputEntities[ENo],InputEntities[Entity],"",0,1)</f>
        <v/>
      </c>
      <c r="L61" s="8"/>
      <c r="M61" s="8"/>
      <c r="N61" s="8"/>
      <c r="O61" s="8"/>
      <c r="P61" s="8"/>
      <c r="Q61" s="5" t="str">
        <f>SUBSTITUTE(PROPER(InputValueObjects[[#This Row],[DBカラム_物理名]]),"_","")</f>
        <v/>
      </c>
      <c r="R61" s="8"/>
      <c r="S61" s="5" t="str">
        <f>InputValueObjects[[#This Row],[ValueObject_ベース]]</f>
        <v/>
      </c>
      <c r="T61" s="5" t="str">
        <f>IF(InputValueObjects[[#This Row],[ValueObject_修正]]="",SUBSTITUTE(PROPER(InputValueObjects[[#This Row],[DBカラム_物理名]]),"_",""),InputValueObjects[[#This Row],[ValueObject_修正]])</f>
        <v/>
      </c>
      <c r="U61" s="5" t="str">
        <f>InputValueObjects[[#This Row],[型_ベース]]&amp;IF(InputValueObjects[[#This Row],[NotNull]]=1,"","?")</f>
        <v>?</v>
      </c>
    </row>
    <row r="62" spans="2:21" x14ac:dyDescent="0.4">
      <c r="B62" s="36">
        <f>ROW(InputEntities[[#This Row],[ENo]])-10</f>
        <v>52</v>
      </c>
      <c r="C62" s="8"/>
      <c r="D62" s="8"/>
      <c r="E62" s="28"/>
      <c r="F62" s="6" t="str">
        <f t="shared" si="3"/>
        <v/>
      </c>
      <c r="I62" s="16">
        <f>ROW(InputValueObjects[[#This Row],[VONo]])-10</f>
        <v>52</v>
      </c>
      <c r="J62" s="8"/>
      <c r="K62" s="5" t="str">
        <f>_xlfn.XLOOKUP(InputValueObjects[[#This Row],[EntityNo]],InputEntities[ENo],InputEntities[Entity],"",0,1)</f>
        <v/>
      </c>
      <c r="L62" s="8"/>
      <c r="M62" s="8"/>
      <c r="N62" s="8"/>
      <c r="O62" s="8"/>
      <c r="P62" s="8"/>
      <c r="Q62" s="5" t="str">
        <f>SUBSTITUTE(PROPER(InputValueObjects[[#This Row],[DBカラム_物理名]]),"_","")</f>
        <v/>
      </c>
      <c r="R62" s="8"/>
      <c r="S62" s="5" t="str">
        <f>InputValueObjects[[#This Row],[ValueObject_ベース]]</f>
        <v/>
      </c>
      <c r="T62" s="5" t="str">
        <f>IF(InputValueObjects[[#This Row],[ValueObject_修正]]="",SUBSTITUTE(PROPER(InputValueObjects[[#This Row],[DBカラム_物理名]]),"_",""),InputValueObjects[[#This Row],[ValueObject_修正]])</f>
        <v/>
      </c>
      <c r="U62" s="5" t="str">
        <f>InputValueObjects[[#This Row],[型_ベース]]&amp;IF(InputValueObjects[[#This Row],[NotNull]]=1,"","?")</f>
        <v>?</v>
      </c>
    </row>
    <row r="63" spans="2:21" x14ac:dyDescent="0.4">
      <c r="B63" s="36">
        <f>ROW(InputEntities[[#This Row],[ENo]])-10</f>
        <v>53</v>
      </c>
      <c r="C63" s="8"/>
      <c r="D63" s="8"/>
      <c r="E63" s="28"/>
      <c r="F63" s="6" t="str">
        <f t="shared" ref="F63:F94" si="4">IF(D63&lt;&gt;"",MID(SUBSTITUTE(PROPER(D63),"_",""),$D$5,99)&amp;"Entity","")</f>
        <v/>
      </c>
      <c r="I63" s="16">
        <f>ROW(InputValueObjects[[#This Row],[VONo]])-10</f>
        <v>53</v>
      </c>
      <c r="J63" s="8"/>
      <c r="K63" s="5" t="str">
        <f>_xlfn.XLOOKUP(InputValueObjects[[#This Row],[EntityNo]],InputEntities[ENo],InputEntities[Entity],"",0,1)</f>
        <v/>
      </c>
      <c r="L63" s="8"/>
      <c r="M63" s="8"/>
      <c r="N63" s="8"/>
      <c r="O63" s="8"/>
      <c r="P63" s="8"/>
      <c r="Q63" s="5" t="str">
        <f>SUBSTITUTE(PROPER(InputValueObjects[[#This Row],[DBカラム_物理名]]),"_","")</f>
        <v/>
      </c>
      <c r="R63" s="8"/>
      <c r="S63" s="5" t="str">
        <f>InputValueObjects[[#This Row],[ValueObject_ベース]]</f>
        <v/>
      </c>
      <c r="T63" s="5" t="str">
        <f>IF(InputValueObjects[[#This Row],[ValueObject_修正]]="",SUBSTITUTE(PROPER(InputValueObjects[[#This Row],[DBカラム_物理名]]),"_",""),InputValueObjects[[#This Row],[ValueObject_修正]])</f>
        <v/>
      </c>
      <c r="U63" s="5" t="str">
        <f>InputValueObjects[[#This Row],[型_ベース]]&amp;IF(InputValueObjects[[#This Row],[NotNull]]=1,"","?")</f>
        <v>?</v>
      </c>
    </row>
    <row r="64" spans="2:21" x14ac:dyDescent="0.4">
      <c r="B64" s="36">
        <f>ROW(InputEntities[[#This Row],[ENo]])-10</f>
        <v>54</v>
      </c>
      <c r="C64" s="8"/>
      <c r="D64" s="8"/>
      <c r="E64" s="28"/>
      <c r="F64" s="6" t="str">
        <f t="shared" si="4"/>
        <v/>
      </c>
      <c r="I64" s="16">
        <f>ROW(InputValueObjects[[#This Row],[VONo]])-10</f>
        <v>54</v>
      </c>
      <c r="J64" s="8"/>
      <c r="K64" s="5" t="str">
        <f>_xlfn.XLOOKUP(InputValueObjects[[#This Row],[EntityNo]],InputEntities[ENo],InputEntities[Entity],"",0,1)</f>
        <v/>
      </c>
      <c r="L64" s="8"/>
      <c r="M64" s="8"/>
      <c r="N64" s="8"/>
      <c r="O64" s="8"/>
      <c r="P64" s="8"/>
      <c r="Q64" s="5" t="str">
        <f>SUBSTITUTE(PROPER(InputValueObjects[[#This Row],[DBカラム_物理名]]),"_","")</f>
        <v/>
      </c>
      <c r="R64" s="8"/>
      <c r="S64" s="5" t="str">
        <f>InputValueObjects[[#This Row],[ValueObject_ベース]]</f>
        <v/>
      </c>
      <c r="T64" s="5" t="str">
        <f>IF(InputValueObjects[[#This Row],[ValueObject_修正]]="",SUBSTITUTE(PROPER(InputValueObjects[[#This Row],[DBカラム_物理名]]),"_",""),InputValueObjects[[#This Row],[ValueObject_修正]])</f>
        <v/>
      </c>
      <c r="U64" s="5" t="str">
        <f>InputValueObjects[[#This Row],[型_ベース]]&amp;IF(InputValueObjects[[#This Row],[NotNull]]=1,"","?")</f>
        <v>?</v>
      </c>
    </row>
    <row r="65" spans="2:21" x14ac:dyDescent="0.4">
      <c r="B65" s="36">
        <f>ROW(InputEntities[[#This Row],[ENo]])-10</f>
        <v>55</v>
      </c>
      <c r="C65" s="8"/>
      <c r="D65" s="8"/>
      <c r="E65" s="28"/>
      <c r="F65" s="6" t="str">
        <f t="shared" si="4"/>
        <v/>
      </c>
      <c r="I65" s="16">
        <f>ROW(InputValueObjects[[#This Row],[VONo]])-10</f>
        <v>55</v>
      </c>
      <c r="J65" s="8"/>
      <c r="K65" s="5" t="str">
        <f>_xlfn.XLOOKUP(InputValueObjects[[#This Row],[EntityNo]],InputEntities[ENo],InputEntities[Entity],"",0,1)</f>
        <v/>
      </c>
      <c r="L65" s="8"/>
      <c r="M65" s="8"/>
      <c r="N65" s="8"/>
      <c r="O65" s="8"/>
      <c r="P65" s="8"/>
      <c r="Q65" s="5" t="str">
        <f>SUBSTITUTE(PROPER(InputValueObjects[[#This Row],[DBカラム_物理名]]),"_","")</f>
        <v/>
      </c>
      <c r="R65" s="8"/>
      <c r="S65" s="5" t="str">
        <f>InputValueObjects[[#This Row],[ValueObject_ベース]]</f>
        <v/>
      </c>
      <c r="T65" s="5" t="str">
        <f>IF(InputValueObjects[[#This Row],[ValueObject_修正]]="",SUBSTITUTE(PROPER(InputValueObjects[[#This Row],[DBカラム_物理名]]),"_",""),InputValueObjects[[#This Row],[ValueObject_修正]])</f>
        <v/>
      </c>
      <c r="U65" s="5" t="str">
        <f>InputValueObjects[[#This Row],[型_ベース]]&amp;IF(InputValueObjects[[#This Row],[NotNull]]=1,"","?")</f>
        <v>?</v>
      </c>
    </row>
    <row r="66" spans="2:21" x14ac:dyDescent="0.4">
      <c r="B66" s="36">
        <f>ROW(InputEntities[[#This Row],[ENo]])-10</f>
        <v>56</v>
      </c>
      <c r="C66" s="8"/>
      <c r="D66" s="8"/>
      <c r="E66" s="28"/>
      <c r="F66" s="6" t="str">
        <f t="shared" si="4"/>
        <v/>
      </c>
      <c r="I66" s="16">
        <f>ROW(InputValueObjects[[#This Row],[VONo]])-10</f>
        <v>56</v>
      </c>
      <c r="J66" s="8"/>
      <c r="K66" s="5" t="str">
        <f>_xlfn.XLOOKUP(InputValueObjects[[#This Row],[EntityNo]],InputEntities[ENo],InputEntities[Entity],"",0,1)</f>
        <v/>
      </c>
      <c r="L66" s="8"/>
      <c r="M66" s="8"/>
      <c r="N66" s="8"/>
      <c r="O66" s="8"/>
      <c r="P66" s="8"/>
      <c r="Q66" s="5" t="str">
        <f>SUBSTITUTE(PROPER(InputValueObjects[[#This Row],[DBカラム_物理名]]),"_","")</f>
        <v/>
      </c>
      <c r="R66" s="8"/>
      <c r="S66" s="5" t="str">
        <f>InputValueObjects[[#This Row],[ValueObject_ベース]]</f>
        <v/>
      </c>
      <c r="T66" s="5" t="str">
        <f>IF(InputValueObjects[[#This Row],[ValueObject_修正]]="",SUBSTITUTE(PROPER(InputValueObjects[[#This Row],[DBカラム_物理名]]),"_",""),InputValueObjects[[#This Row],[ValueObject_修正]])</f>
        <v/>
      </c>
      <c r="U66" s="5" t="str">
        <f>InputValueObjects[[#This Row],[型_ベース]]&amp;IF(InputValueObjects[[#This Row],[NotNull]]=1,"","?")</f>
        <v>?</v>
      </c>
    </row>
    <row r="67" spans="2:21" x14ac:dyDescent="0.4">
      <c r="B67" s="36">
        <f>ROW(InputEntities[[#This Row],[ENo]])-10</f>
        <v>57</v>
      </c>
      <c r="C67" s="8"/>
      <c r="D67" s="8"/>
      <c r="E67" s="28"/>
      <c r="F67" s="6" t="str">
        <f t="shared" si="4"/>
        <v/>
      </c>
      <c r="I67" s="16">
        <f>ROW(InputValueObjects[[#This Row],[VONo]])-10</f>
        <v>57</v>
      </c>
      <c r="J67" s="8"/>
      <c r="K67" s="5" t="str">
        <f>_xlfn.XLOOKUP(InputValueObjects[[#This Row],[EntityNo]],InputEntities[ENo],InputEntities[Entity],"",0,1)</f>
        <v/>
      </c>
      <c r="L67" s="8"/>
      <c r="M67" s="8"/>
      <c r="N67" s="8"/>
      <c r="O67" s="8"/>
      <c r="P67" s="8"/>
      <c r="Q67" s="5" t="str">
        <f>SUBSTITUTE(PROPER(InputValueObjects[[#This Row],[DBカラム_物理名]]),"_","")</f>
        <v/>
      </c>
      <c r="R67" s="8"/>
      <c r="S67" s="5" t="str">
        <f>InputValueObjects[[#This Row],[ValueObject_ベース]]</f>
        <v/>
      </c>
      <c r="T67" s="5" t="str">
        <f>IF(InputValueObjects[[#This Row],[ValueObject_修正]]="",SUBSTITUTE(PROPER(InputValueObjects[[#This Row],[DBカラム_物理名]]),"_",""),InputValueObjects[[#This Row],[ValueObject_修正]])</f>
        <v/>
      </c>
      <c r="U67" s="5" t="str">
        <f>InputValueObjects[[#This Row],[型_ベース]]&amp;IF(InputValueObjects[[#This Row],[NotNull]]=1,"","?")</f>
        <v>?</v>
      </c>
    </row>
    <row r="68" spans="2:21" x14ac:dyDescent="0.4">
      <c r="B68" s="36">
        <f>ROW(InputEntities[[#This Row],[ENo]])-10</f>
        <v>58</v>
      </c>
      <c r="C68" s="8"/>
      <c r="D68" s="8"/>
      <c r="E68" s="28"/>
      <c r="F68" s="6" t="str">
        <f t="shared" si="4"/>
        <v/>
      </c>
      <c r="I68" s="16">
        <f>ROW(InputValueObjects[[#This Row],[VONo]])-10</f>
        <v>58</v>
      </c>
      <c r="J68" s="8"/>
      <c r="K68" s="5" t="str">
        <f>_xlfn.XLOOKUP(InputValueObjects[[#This Row],[EntityNo]],InputEntities[ENo],InputEntities[Entity],"",0,1)</f>
        <v/>
      </c>
      <c r="L68" s="8"/>
      <c r="M68" s="8"/>
      <c r="N68" s="8"/>
      <c r="O68" s="8"/>
      <c r="P68" s="8"/>
      <c r="Q68" s="5" t="str">
        <f>SUBSTITUTE(PROPER(InputValueObjects[[#This Row],[DBカラム_物理名]]),"_","")</f>
        <v/>
      </c>
      <c r="R68" s="8"/>
      <c r="S68" s="5" t="str">
        <f>InputValueObjects[[#This Row],[ValueObject_ベース]]</f>
        <v/>
      </c>
      <c r="T68" s="5" t="str">
        <f>IF(InputValueObjects[[#This Row],[ValueObject_修正]]="",SUBSTITUTE(PROPER(InputValueObjects[[#This Row],[DBカラム_物理名]]),"_",""),InputValueObjects[[#This Row],[ValueObject_修正]])</f>
        <v/>
      </c>
      <c r="U68" s="5" t="str">
        <f>InputValueObjects[[#This Row],[型_ベース]]&amp;IF(InputValueObjects[[#This Row],[NotNull]]=1,"","?")</f>
        <v>?</v>
      </c>
    </row>
    <row r="69" spans="2:21" x14ac:dyDescent="0.4">
      <c r="B69" s="36">
        <f>ROW(InputEntities[[#This Row],[ENo]])-10</f>
        <v>59</v>
      </c>
      <c r="C69" s="8"/>
      <c r="D69" s="8"/>
      <c r="E69" s="28"/>
      <c r="F69" s="6" t="str">
        <f t="shared" si="4"/>
        <v/>
      </c>
      <c r="I69" s="16">
        <f>ROW(InputValueObjects[[#This Row],[VONo]])-10</f>
        <v>59</v>
      </c>
      <c r="J69" s="8"/>
      <c r="K69" s="5" t="str">
        <f>_xlfn.XLOOKUP(InputValueObjects[[#This Row],[EntityNo]],InputEntities[ENo],InputEntities[Entity],"",0,1)</f>
        <v/>
      </c>
      <c r="L69" s="8"/>
      <c r="M69" s="8"/>
      <c r="N69" s="8"/>
      <c r="O69" s="8"/>
      <c r="P69" s="8"/>
      <c r="Q69" s="5" t="str">
        <f>SUBSTITUTE(PROPER(InputValueObjects[[#This Row],[DBカラム_物理名]]),"_","")</f>
        <v/>
      </c>
      <c r="R69" s="8"/>
      <c r="S69" s="5" t="str">
        <f>InputValueObjects[[#This Row],[ValueObject_ベース]]</f>
        <v/>
      </c>
      <c r="T69" s="5" t="str">
        <f>IF(InputValueObjects[[#This Row],[ValueObject_修正]]="",SUBSTITUTE(PROPER(InputValueObjects[[#This Row],[DBカラム_物理名]]),"_",""),InputValueObjects[[#This Row],[ValueObject_修正]])</f>
        <v/>
      </c>
      <c r="U69" s="5" t="str">
        <f>InputValueObjects[[#This Row],[型_ベース]]&amp;IF(InputValueObjects[[#This Row],[NotNull]]=1,"","?")</f>
        <v>?</v>
      </c>
    </row>
    <row r="70" spans="2:21" x14ac:dyDescent="0.4">
      <c r="B70" s="36">
        <f>ROW(InputEntities[[#This Row],[ENo]])-10</f>
        <v>60</v>
      </c>
      <c r="C70" s="8"/>
      <c r="D70" s="8"/>
      <c r="E70" s="28"/>
      <c r="F70" s="6" t="str">
        <f t="shared" si="4"/>
        <v/>
      </c>
      <c r="I70" s="16">
        <f>ROW(InputValueObjects[[#This Row],[VONo]])-10</f>
        <v>60</v>
      </c>
      <c r="J70" s="8"/>
      <c r="K70" s="5" t="str">
        <f>_xlfn.XLOOKUP(InputValueObjects[[#This Row],[EntityNo]],InputEntities[ENo],InputEntities[Entity],"",0,1)</f>
        <v/>
      </c>
      <c r="L70" s="8"/>
      <c r="M70" s="8"/>
      <c r="N70" s="8"/>
      <c r="O70" s="8"/>
      <c r="P70" s="8"/>
      <c r="Q70" s="5" t="str">
        <f>SUBSTITUTE(PROPER(InputValueObjects[[#This Row],[DBカラム_物理名]]),"_","")</f>
        <v/>
      </c>
      <c r="R70" s="8"/>
      <c r="S70" s="5" t="str">
        <f>InputValueObjects[[#This Row],[ValueObject_ベース]]</f>
        <v/>
      </c>
      <c r="T70" s="5" t="str">
        <f>IF(InputValueObjects[[#This Row],[ValueObject_修正]]="",SUBSTITUTE(PROPER(InputValueObjects[[#This Row],[DBカラム_物理名]]),"_",""),InputValueObjects[[#This Row],[ValueObject_修正]])</f>
        <v/>
      </c>
      <c r="U70" s="5" t="str">
        <f>InputValueObjects[[#This Row],[型_ベース]]&amp;IF(InputValueObjects[[#This Row],[NotNull]]=1,"","?")</f>
        <v>?</v>
      </c>
    </row>
    <row r="71" spans="2:21" x14ac:dyDescent="0.4">
      <c r="B71" s="36">
        <f>ROW(InputEntities[[#This Row],[ENo]])-10</f>
        <v>61</v>
      </c>
      <c r="C71" s="8"/>
      <c r="D71" s="8"/>
      <c r="E71" s="28"/>
      <c r="F71" s="6" t="str">
        <f t="shared" si="4"/>
        <v/>
      </c>
      <c r="I71" s="16">
        <f>ROW(InputValueObjects[[#This Row],[VONo]])-10</f>
        <v>61</v>
      </c>
      <c r="J71" s="8"/>
      <c r="K71" s="5" t="str">
        <f>_xlfn.XLOOKUP(InputValueObjects[[#This Row],[EntityNo]],InputEntities[ENo],InputEntities[Entity],"",0,1)</f>
        <v/>
      </c>
      <c r="L71" s="8"/>
      <c r="M71" s="8"/>
      <c r="N71" s="8"/>
      <c r="O71" s="8"/>
      <c r="P71" s="8"/>
      <c r="Q71" s="5" t="str">
        <f>SUBSTITUTE(PROPER(InputValueObjects[[#This Row],[DBカラム_物理名]]),"_","")</f>
        <v/>
      </c>
      <c r="R71" s="8"/>
      <c r="S71" s="5" t="str">
        <f>InputValueObjects[[#This Row],[ValueObject_ベース]]</f>
        <v/>
      </c>
      <c r="T71" s="5" t="str">
        <f>IF(InputValueObjects[[#This Row],[ValueObject_修正]]="",SUBSTITUTE(PROPER(InputValueObjects[[#This Row],[DBカラム_物理名]]),"_",""),InputValueObjects[[#This Row],[ValueObject_修正]])</f>
        <v/>
      </c>
      <c r="U71" s="5" t="str">
        <f>InputValueObjects[[#This Row],[型_ベース]]&amp;IF(InputValueObjects[[#This Row],[NotNull]]=1,"","?")</f>
        <v>?</v>
      </c>
    </row>
    <row r="72" spans="2:21" x14ac:dyDescent="0.4">
      <c r="B72" s="36">
        <f>ROW(InputEntities[[#This Row],[ENo]])-10</f>
        <v>62</v>
      </c>
      <c r="C72" s="8"/>
      <c r="D72" s="8"/>
      <c r="E72" s="28"/>
      <c r="F72" s="6" t="str">
        <f t="shared" si="4"/>
        <v/>
      </c>
      <c r="I72" s="16">
        <f>ROW(InputValueObjects[[#This Row],[VONo]])-10</f>
        <v>62</v>
      </c>
      <c r="J72" s="8"/>
      <c r="K72" s="5" t="str">
        <f>_xlfn.XLOOKUP(InputValueObjects[[#This Row],[EntityNo]],InputEntities[ENo],InputEntities[Entity],"",0,1)</f>
        <v/>
      </c>
      <c r="L72" s="8"/>
      <c r="M72" s="8"/>
      <c r="N72" s="8"/>
      <c r="O72" s="8"/>
      <c r="P72" s="8"/>
      <c r="Q72" s="5" t="str">
        <f>SUBSTITUTE(PROPER(InputValueObjects[[#This Row],[DBカラム_物理名]]),"_","")</f>
        <v/>
      </c>
      <c r="R72" s="8"/>
      <c r="S72" s="5" t="str">
        <f>InputValueObjects[[#This Row],[ValueObject_ベース]]</f>
        <v/>
      </c>
      <c r="T72" s="5" t="str">
        <f>IF(InputValueObjects[[#This Row],[ValueObject_修正]]="",SUBSTITUTE(PROPER(InputValueObjects[[#This Row],[DBカラム_物理名]]),"_",""),InputValueObjects[[#This Row],[ValueObject_修正]])</f>
        <v/>
      </c>
      <c r="U72" s="5" t="str">
        <f>InputValueObjects[[#This Row],[型_ベース]]&amp;IF(InputValueObjects[[#This Row],[NotNull]]=1,"","?")</f>
        <v>?</v>
      </c>
    </row>
    <row r="73" spans="2:21" x14ac:dyDescent="0.4">
      <c r="B73" s="36">
        <f>ROW(InputEntities[[#This Row],[ENo]])-10</f>
        <v>63</v>
      </c>
      <c r="C73" s="8"/>
      <c r="D73" s="8"/>
      <c r="E73" s="28"/>
      <c r="F73" s="6" t="str">
        <f t="shared" si="4"/>
        <v/>
      </c>
      <c r="I73" s="16">
        <f>ROW(InputValueObjects[[#This Row],[VONo]])-10</f>
        <v>63</v>
      </c>
      <c r="J73" s="8"/>
      <c r="K73" s="5" t="str">
        <f>_xlfn.XLOOKUP(InputValueObjects[[#This Row],[EntityNo]],InputEntities[ENo],InputEntities[Entity],"",0,1)</f>
        <v/>
      </c>
      <c r="L73" s="8"/>
      <c r="M73" s="8"/>
      <c r="N73" s="8"/>
      <c r="O73" s="8"/>
      <c r="P73" s="8"/>
      <c r="Q73" s="5" t="str">
        <f>SUBSTITUTE(PROPER(InputValueObjects[[#This Row],[DBカラム_物理名]]),"_","")</f>
        <v/>
      </c>
      <c r="R73" s="8"/>
      <c r="S73" s="5" t="str">
        <f>InputValueObjects[[#This Row],[ValueObject_ベース]]</f>
        <v/>
      </c>
      <c r="T73" s="5" t="str">
        <f>IF(InputValueObjects[[#This Row],[ValueObject_修正]]="",SUBSTITUTE(PROPER(InputValueObjects[[#This Row],[DBカラム_物理名]]),"_",""),InputValueObjects[[#This Row],[ValueObject_修正]])</f>
        <v/>
      </c>
      <c r="U73" s="5" t="str">
        <f>InputValueObjects[[#This Row],[型_ベース]]&amp;IF(InputValueObjects[[#This Row],[NotNull]]=1,"","?")</f>
        <v>?</v>
      </c>
    </row>
    <row r="74" spans="2:21" x14ac:dyDescent="0.4">
      <c r="B74" s="36">
        <f>ROW(InputEntities[[#This Row],[ENo]])-10</f>
        <v>64</v>
      </c>
      <c r="C74" s="8"/>
      <c r="D74" s="8"/>
      <c r="E74" s="28"/>
      <c r="F74" s="6" t="str">
        <f t="shared" si="4"/>
        <v/>
      </c>
      <c r="I74" s="16">
        <f>ROW(InputValueObjects[[#This Row],[VONo]])-10</f>
        <v>64</v>
      </c>
      <c r="J74" s="8"/>
      <c r="K74" s="5" t="str">
        <f>_xlfn.XLOOKUP(InputValueObjects[[#This Row],[EntityNo]],InputEntities[ENo],InputEntities[Entity],"",0,1)</f>
        <v/>
      </c>
      <c r="L74" s="8"/>
      <c r="M74" s="8"/>
      <c r="N74" s="8"/>
      <c r="O74" s="8"/>
      <c r="P74" s="8"/>
      <c r="Q74" s="5" t="str">
        <f>SUBSTITUTE(PROPER(InputValueObjects[[#This Row],[DBカラム_物理名]]),"_","")</f>
        <v/>
      </c>
      <c r="R74" s="8"/>
      <c r="S74" s="5" t="str">
        <f>InputValueObjects[[#This Row],[ValueObject_ベース]]</f>
        <v/>
      </c>
      <c r="T74" s="5" t="str">
        <f>IF(InputValueObjects[[#This Row],[ValueObject_修正]]="",SUBSTITUTE(PROPER(InputValueObjects[[#This Row],[DBカラム_物理名]]),"_",""),InputValueObjects[[#This Row],[ValueObject_修正]])</f>
        <v/>
      </c>
      <c r="U74" s="5" t="str">
        <f>InputValueObjects[[#This Row],[型_ベース]]&amp;IF(InputValueObjects[[#This Row],[NotNull]]=1,"","?")</f>
        <v>?</v>
      </c>
    </row>
    <row r="75" spans="2:21" x14ac:dyDescent="0.4">
      <c r="B75" s="36">
        <f>ROW(InputEntities[[#This Row],[ENo]])-10</f>
        <v>65</v>
      </c>
      <c r="C75" s="8"/>
      <c r="D75" s="8"/>
      <c r="E75" s="28"/>
      <c r="F75" s="6" t="str">
        <f t="shared" si="4"/>
        <v/>
      </c>
      <c r="I75" s="16">
        <f>ROW(InputValueObjects[[#This Row],[VONo]])-10</f>
        <v>65</v>
      </c>
      <c r="J75" s="8"/>
      <c r="K75" s="5" t="str">
        <f>_xlfn.XLOOKUP(InputValueObjects[[#This Row],[EntityNo]],InputEntities[ENo],InputEntities[Entity],"",0,1)</f>
        <v/>
      </c>
      <c r="L75" s="8"/>
      <c r="M75" s="8"/>
      <c r="N75" s="8"/>
      <c r="O75" s="8"/>
      <c r="P75" s="8"/>
      <c r="Q75" s="5" t="str">
        <f>SUBSTITUTE(PROPER(InputValueObjects[[#This Row],[DBカラム_物理名]]),"_","")</f>
        <v/>
      </c>
      <c r="R75" s="8"/>
      <c r="S75" s="5" t="str">
        <f>InputValueObjects[[#This Row],[ValueObject_ベース]]</f>
        <v/>
      </c>
      <c r="T75" s="5" t="str">
        <f>IF(InputValueObjects[[#This Row],[ValueObject_修正]]="",SUBSTITUTE(PROPER(InputValueObjects[[#This Row],[DBカラム_物理名]]),"_",""),InputValueObjects[[#This Row],[ValueObject_修正]])</f>
        <v/>
      </c>
      <c r="U75" s="5" t="str">
        <f>InputValueObjects[[#This Row],[型_ベース]]&amp;IF(InputValueObjects[[#This Row],[NotNull]]=1,"","?")</f>
        <v>?</v>
      </c>
    </row>
    <row r="76" spans="2:21" x14ac:dyDescent="0.4">
      <c r="B76" s="36">
        <f>ROW(InputEntities[[#This Row],[ENo]])-10</f>
        <v>66</v>
      </c>
      <c r="C76" s="8"/>
      <c r="D76" s="8"/>
      <c r="E76" s="28"/>
      <c r="F76" s="6" t="str">
        <f t="shared" si="4"/>
        <v/>
      </c>
      <c r="I76" s="16">
        <f>ROW(InputValueObjects[[#This Row],[VONo]])-10</f>
        <v>66</v>
      </c>
      <c r="J76" s="8"/>
      <c r="K76" s="5" t="str">
        <f>_xlfn.XLOOKUP(InputValueObjects[[#This Row],[EntityNo]],InputEntities[ENo],InputEntities[Entity],"",0,1)</f>
        <v/>
      </c>
      <c r="L76" s="8"/>
      <c r="M76" s="8"/>
      <c r="N76" s="8"/>
      <c r="O76" s="8"/>
      <c r="P76" s="8"/>
      <c r="Q76" s="5" t="str">
        <f>SUBSTITUTE(PROPER(InputValueObjects[[#This Row],[DBカラム_物理名]]),"_","")</f>
        <v/>
      </c>
      <c r="R76" s="8"/>
      <c r="S76" s="5" t="str">
        <f>InputValueObjects[[#This Row],[ValueObject_ベース]]</f>
        <v/>
      </c>
      <c r="T76" s="5" t="str">
        <f>IF(InputValueObjects[[#This Row],[ValueObject_修正]]="",SUBSTITUTE(PROPER(InputValueObjects[[#This Row],[DBカラム_物理名]]),"_",""),InputValueObjects[[#This Row],[ValueObject_修正]])</f>
        <v/>
      </c>
      <c r="U76" s="5" t="str">
        <f>InputValueObjects[[#This Row],[型_ベース]]&amp;IF(InputValueObjects[[#This Row],[NotNull]]=1,"","?")</f>
        <v>?</v>
      </c>
    </row>
    <row r="77" spans="2:21" x14ac:dyDescent="0.4">
      <c r="B77" s="36">
        <f>ROW(InputEntities[[#This Row],[ENo]])-10</f>
        <v>67</v>
      </c>
      <c r="C77" s="8"/>
      <c r="D77" s="8"/>
      <c r="E77" s="28"/>
      <c r="F77" s="6" t="str">
        <f t="shared" si="4"/>
        <v/>
      </c>
      <c r="I77" s="16">
        <f>ROW(InputValueObjects[[#This Row],[VONo]])-10</f>
        <v>67</v>
      </c>
      <c r="J77" s="8"/>
      <c r="K77" s="5" t="str">
        <f>_xlfn.XLOOKUP(InputValueObjects[[#This Row],[EntityNo]],InputEntities[ENo],InputEntities[Entity],"",0,1)</f>
        <v/>
      </c>
      <c r="L77" s="8"/>
      <c r="M77" s="8"/>
      <c r="N77" s="8"/>
      <c r="O77" s="8"/>
      <c r="P77" s="8"/>
      <c r="Q77" s="5" t="str">
        <f>SUBSTITUTE(PROPER(InputValueObjects[[#This Row],[DBカラム_物理名]]),"_","")</f>
        <v/>
      </c>
      <c r="R77" s="8"/>
      <c r="S77" s="5" t="str">
        <f>InputValueObjects[[#This Row],[ValueObject_ベース]]</f>
        <v/>
      </c>
      <c r="T77" s="5" t="str">
        <f>IF(InputValueObjects[[#This Row],[ValueObject_修正]]="",SUBSTITUTE(PROPER(InputValueObjects[[#This Row],[DBカラム_物理名]]),"_",""),InputValueObjects[[#This Row],[ValueObject_修正]])</f>
        <v/>
      </c>
      <c r="U77" s="5" t="str">
        <f>InputValueObjects[[#This Row],[型_ベース]]&amp;IF(InputValueObjects[[#This Row],[NotNull]]=1,"","?")</f>
        <v>?</v>
      </c>
    </row>
    <row r="78" spans="2:21" x14ac:dyDescent="0.4">
      <c r="B78" s="36">
        <f>ROW(InputEntities[[#This Row],[ENo]])-10</f>
        <v>68</v>
      </c>
      <c r="C78" s="8"/>
      <c r="D78" s="8"/>
      <c r="E78" s="28"/>
      <c r="F78" s="6" t="str">
        <f t="shared" si="4"/>
        <v/>
      </c>
      <c r="I78" s="16">
        <f>ROW(InputValueObjects[[#This Row],[VONo]])-10</f>
        <v>68</v>
      </c>
      <c r="J78" s="8"/>
      <c r="K78" s="5" t="str">
        <f>_xlfn.XLOOKUP(InputValueObjects[[#This Row],[EntityNo]],InputEntities[ENo],InputEntities[Entity],"",0,1)</f>
        <v/>
      </c>
      <c r="L78" s="8"/>
      <c r="M78" s="8"/>
      <c r="N78" s="8"/>
      <c r="O78" s="8"/>
      <c r="P78" s="8"/>
      <c r="Q78" s="5" t="str">
        <f>SUBSTITUTE(PROPER(InputValueObjects[[#This Row],[DBカラム_物理名]]),"_","")</f>
        <v/>
      </c>
      <c r="R78" s="8"/>
      <c r="S78" s="5" t="str">
        <f>InputValueObjects[[#This Row],[ValueObject_ベース]]</f>
        <v/>
      </c>
      <c r="T78" s="5" t="str">
        <f>IF(InputValueObjects[[#This Row],[ValueObject_修正]]="",SUBSTITUTE(PROPER(InputValueObjects[[#This Row],[DBカラム_物理名]]),"_",""),InputValueObjects[[#This Row],[ValueObject_修正]])</f>
        <v/>
      </c>
      <c r="U78" s="5" t="str">
        <f>InputValueObjects[[#This Row],[型_ベース]]&amp;IF(InputValueObjects[[#This Row],[NotNull]]=1,"","?")</f>
        <v>?</v>
      </c>
    </row>
    <row r="79" spans="2:21" x14ac:dyDescent="0.4">
      <c r="B79" s="36">
        <f>ROW(InputEntities[[#This Row],[ENo]])-10</f>
        <v>69</v>
      </c>
      <c r="C79" s="8"/>
      <c r="D79" s="8"/>
      <c r="E79" s="28"/>
      <c r="F79" s="6" t="str">
        <f t="shared" si="4"/>
        <v/>
      </c>
      <c r="I79" s="16">
        <f>ROW(InputValueObjects[[#This Row],[VONo]])-10</f>
        <v>69</v>
      </c>
      <c r="J79" s="8"/>
      <c r="K79" s="5" t="str">
        <f>_xlfn.XLOOKUP(InputValueObjects[[#This Row],[EntityNo]],InputEntities[ENo],InputEntities[Entity],"",0,1)</f>
        <v/>
      </c>
      <c r="L79" s="8"/>
      <c r="M79" s="8"/>
      <c r="N79" s="8"/>
      <c r="O79" s="8"/>
      <c r="P79" s="8"/>
      <c r="Q79" s="5" t="str">
        <f>SUBSTITUTE(PROPER(InputValueObjects[[#This Row],[DBカラム_物理名]]),"_","")</f>
        <v/>
      </c>
      <c r="R79" s="8"/>
      <c r="S79" s="5" t="str">
        <f>InputValueObjects[[#This Row],[ValueObject_ベース]]</f>
        <v/>
      </c>
      <c r="T79" s="5" t="str">
        <f>IF(InputValueObjects[[#This Row],[ValueObject_修正]]="",SUBSTITUTE(PROPER(InputValueObjects[[#This Row],[DBカラム_物理名]]),"_",""),InputValueObjects[[#This Row],[ValueObject_修正]])</f>
        <v/>
      </c>
      <c r="U79" s="5" t="str">
        <f>InputValueObjects[[#This Row],[型_ベース]]&amp;IF(InputValueObjects[[#This Row],[NotNull]]=1,"","?")</f>
        <v>?</v>
      </c>
    </row>
    <row r="80" spans="2:21" x14ac:dyDescent="0.4">
      <c r="B80" s="36">
        <f>ROW(InputEntities[[#This Row],[ENo]])-10</f>
        <v>70</v>
      </c>
      <c r="C80" s="8"/>
      <c r="D80" s="8"/>
      <c r="E80" s="28"/>
      <c r="F80" s="6" t="str">
        <f t="shared" si="4"/>
        <v/>
      </c>
      <c r="I80" s="16">
        <f>ROW(InputValueObjects[[#This Row],[VONo]])-10</f>
        <v>70</v>
      </c>
      <c r="J80" s="8"/>
      <c r="K80" s="5" t="str">
        <f>_xlfn.XLOOKUP(InputValueObjects[[#This Row],[EntityNo]],InputEntities[ENo],InputEntities[Entity],"",0,1)</f>
        <v/>
      </c>
      <c r="L80" s="8"/>
      <c r="M80" s="8"/>
      <c r="N80" s="8"/>
      <c r="O80" s="8"/>
      <c r="P80" s="8"/>
      <c r="Q80" s="5" t="str">
        <f>SUBSTITUTE(PROPER(InputValueObjects[[#This Row],[DBカラム_物理名]]),"_","")</f>
        <v/>
      </c>
      <c r="R80" s="8"/>
      <c r="S80" s="5" t="str">
        <f>InputValueObjects[[#This Row],[ValueObject_ベース]]</f>
        <v/>
      </c>
      <c r="T80" s="5" t="str">
        <f>IF(InputValueObjects[[#This Row],[ValueObject_修正]]="",SUBSTITUTE(PROPER(InputValueObjects[[#This Row],[DBカラム_物理名]]),"_",""),InputValueObjects[[#This Row],[ValueObject_修正]])</f>
        <v/>
      </c>
      <c r="U80" s="5" t="str">
        <f>InputValueObjects[[#This Row],[型_ベース]]&amp;IF(InputValueObjects[[#This Row],[NotNull]]=1,"","?")</f>
        <v>?</v>
      </c>
    </row>
    <row r="81" spans="2:21" x14ac:dyDescent="0.4">
      <c r="B81" s="36">
        <f>ROW(InputEntities[[#This Row],[ENo]])-10</f>
        <v>71</v>
      </c>
      <c r="C81" s="8"/>
      <c r="D81" s="8"/>
      <c r="E81" s="28"/>
      <c r="F81" s="6" t="str">
        <f t="shared" si="4"/>
        <v/>
      </c>
      <c r="I81" s="16">
        <f>ROW(InputValueObjects[[#This Row],[VONo]])-10</f>
        <v>71</v>
      </c>
      <c r="J81" s="8"/>
      <c r="K81" s="5" t="str">
        <f>_xlfn.XLOOKUP(InputValueObjects[[#This Row],[EntityNo]],InputEntities[ENo],InputEntities[Entity],"",0,1)</f>
        <v/>
      </c>
      <c r="L81" s="8"/>
      <c r="M81" s="8"/>
      <c r="N81" s="8"/>
      <c r="O81" s="8"/>
      <c r="P81" s="8"/>
      <c r="Q81" s="5" t="str">
        <f>SUBSTITUTE(PROPER(InputValueObjects[[#This Row],[DBカラム_物理名]]),"_","")</f>
        <v/>
      </c>
      <c r="R81" s="8"/>
      <c r="S81" s="5" t="str">
        <f>InputValueObjects[[#This Row],[ValueObject_ベース]]</f>
        <v/>
      </c>
      <c r="T81" s="5" t="str">
        <f>IF(InputValueObjects[[#This Row],[ValueObject_修正]]="",SUBSTITUTE(PROPER(InputValueObjects[[#This Row],[DBカラム_物理名]]),"_",""),InputValueObjects[[#This Row],[ValueObject_修正]])</f>
        <v/>
      </c>
      <c r="U81" s="5" t="str">
        <f>InputValueObjects[[#This Row],[型_ベース]]&amp;IF(InputValueObjects[[#This Row],[NotNull]]=1,"","?")</f>
        <v>?</v>
      </c>
    </row>
    <row r="82" spans="2:21" x14ac:dyDescent="0.4">
      <c r="B82" s="36">
        <f>ROW(InputEntities[[#This Row],[ENo]])-10</f>
        <v>72</v>
      </c>
      <c r="C82" s="8"/>
      <c r="D82" s="8"/>
      <c r="E82" s="28"/>
      <c r="F82" s="6" t="str">
        <f t="shared" si="4"/>
        <v/>
      </c>
      <c r="I82" s="16">
        <f>ROW(InputValueObjects[[#This Row],[VONo]])-10</f>
        <v>72</v>
      </c>
      <c r="J82" s="8"/>
      <c r="K82" s="5" t="str">
        <f>_xlfn.XLOOKUP(InputValueObjects[[#This Row],[EntityNo]],InputEntities[ENo],InputEntities[Entity],"",0,1)</f>
        <v/>
      </c>
      <c r="L82" s="8"/>
      <c r="M82" s="8"/>
      <c r="N82" s="8"/>
      <c r="O82" s="8"/>
      <c r="P82" s="8"/>
      <c r="Q82" s="5" t="str">
        <f>SUBSTITUTE(PROPER(InputValueObjects[[#This Row],[DBカラム_物理名]]),"_","")</f>
        <v/>
      </c>
      <c r="R82" s="8"/>
      <c r="S82" s="5" t="str">
        <f>InputValueObjects[[#This Row],[ValueObject_ベース]]</f>
        <v/>
      </c>
      <c r="T82" s="5" t="str">
        <f>IF(InputValueObjects[[#This Row],[ValueObject_修正]]="",SUBSTITUTE(PROPER(InputValueObjects[[#This Row],[DBカラム_物理名]]),"_",""),InputValueObjects[[#This Row],[ValueObject_修正]])</f>
        <v/>
      </c>
      <c r="U82" s="5" t="str">
        <f>InputValueObjects[[#This Row],[型_ベース]]&amp;IF(InputValueObjects[[#This Row],[NotNull]]=1,"","?")</f>
        <v>?</v>
      </c>
    </row>
    <row r="83" spans="2:21" x14ac:dyDescent="0.4">
      <c r="B83" s="36">
        <f>ROW(InputEntities[[#This Row],[ENo]])-10</f>
        <v>73</v>
      </c>
      <c r="C83" s="8"/>
      <c r="D83" s="8"/>
      <c r="E83" s="28"/>
      <c r="F83" s="6" t="str">
        <f t="shared" si="4"/>
        <v/>
      </c>
      <c r="I83" s="16">
        <f>ROW(InputValueObjects[[#This Row],[VONo]])-10</f>
        <v>73</v>
      </c>
      <c r="J83" s="8"/>
      <c r="K83" s="5" t="str">
        <f>_xlfn.XLOOKUP(InputValueObjects[[#This Row],[EntityNo]],InputEntities[ENo],InputEntities[Entity],"",0,1)</f>
        <v/>
      </c>
      <c r="L83" s="8"/>
      <c r="M83" s="8"/>
      <c r="N83" s="8"/>
      <c r="O83" s="8"/>
      <c r="P83" s="8"/>
      <c r="Q83" s="5" t="str">
        <f>SUBSTITUTE(PROPER(InputValueObjects[[#This Row],[DBカラム_物理名]]),"_","")</f>
        <v/>
      </c>
      <c r="R83" s="8"/>
      <c r="S83" s="5" t="str">
        <f>InputValueObjects[[#This Row],[ValueObject_ベース]]</f>
        <v/>
      </c>
      <c r="T83" s="5" t="str">
        <f>IF(InputValueObjects[[#This Row],[ValueObject_修正]]="",SUBSTITUTE(PROPER(InputValueObjects[[#This Row],[DBカラム_物理名]]),"_",""),InputValueObjects[[#This Row],[ValueObject_修正]])</f>
        <v/>
      </c>
      <c r="U83" s="5" t="str">
        <f>InputValueObjects[[#This Row],[型_ベース]]&amp;IF(InputValueObjects[[#This Row],[NotNull]]=1,"","?")</f>
        <v>?</v>
      </c>
    </row>
    <row r="84" spans="2:21" x14ac:dyDescent="0.4">
      <c r="B84" s="36">
        <f>ROW(InputEntities[[#This Row],[ENo]])-10</f>
        <v>74</v>
      </c>
      <c r="C84" s="8"/>
      <c r="D84" s="8"/>
      <c r="E84" s="28"/>
      <c r="F84" s="6" t="str">
        <f t="shared" si="4"/>
        <v/>
      </c>
      <c r="I84" s="16">
        <f>ROW(InputValueObjects[[#This Row],[VONo]])-10</f>
        <v>74</v>
      </c>
      <c r="J84" s="8"/>
      <c r="K84" s="5" t="str">
        <f>_xlfn.XLOOKUP(InputValueObjects[[#This Row],[EntityNo]],InputEntities[ENo],InputEntities[Entity],"",0,1)</f>
        <v/>
      </c>
      <c r="L84" s="8"/>
      <c r="M84" s="8"/>
      <c r="N84" s="8"/>
      <c r="O84" s="8"/>
      <c r="P84" s="8"/>
      <c r="Q84" s="5" t="str">
        <f>SUBSTITUTE(PROPER(InputValueObjects[[#This Row],[DBカラム_物理名]]),"_","")</f>
        <v/>
      </c>
      <c r="R84" s="8"/>
      <c r="S84" s="5" t="str">
        <f>InputValueObjects[[#This Row],[ValueObject_ベース]]</f>
        <v/>
      </c>
      <c r="T84" s="5" t="str">
        <f>IF(InputValueObjects[[#This Row],[ValueObject_修正]]="",SUBSTITUTE(PROPER(InputValueObjects[[#This Row],[DBカラム_物理名]]),"_",""),InputValueObjects[[#This Row],[ValueObject_修正]])</f>
        <v/>
      </c>
      <c r="U84" s="5" t="str">
        <f>InputValueObjects[[#This Row],[型_ベース]]&amp;IF(InputValueObjects[[#This Row],[NotNull]]=1,"","?")</f>
        <v>?</v>
      </c>
    </row>
    <row r="85" spans="2:21" x14ac:dyDescent="0.4">
      <c r="B85" s="36">
        <f>ROW(InputEntities[[#This Row],[ENo]])-10</f>
        <v>75</v>
      </c>
      <c r="C85" s="8"/>
      <c r="D85" s="8"/>
      <c r="E85" s="28"/>
      <c r="F85" s="6" t="str">
        <f t="shared" si="4"/>
        <v/>
      </c>
      <c r="I85" s="16">
        <f>ROW(InputValueObjects[[#This Row],[VONo]])-10</f>
        <v>75</v>
      </c>
      <c r="J85" s="8"/>
      <c r="K85" s="5" t="str">
        <f>_xlfn.XLOOKUP(InputValueObjects[[#This Row],[EntityNo]],InputEntities[ENo],InputEntities[Entity],"",0,1)</f>
        <v/>
      </c>
      <c r="L85" s="8"/>
      <c r="M85" s="8"/>
      <c r="N85" s="8"/>
      <c r="O85" s="8"/>
      <c r="P85" s="8"/>
      <c r="Q85" s="5" t="str">
        <f>SUBSTITUTE(PROPER(InputValueObjects[[#This Row],[DBカラム_物理名]]),"_","")</f>
        <v/>
      </c>
      <c r="R85" s="8"/>
      <c r="S85" s="5" t="str">
        <f>InputValueObjects[[#This Row],[ValueObject_ベース]]</f>
        <v/>
      </c>
      <c r="T85" s="5" t="str">
        <f>IF(InputValueObjects[[#This Row],[ValueObject_修正]]="",SUBSTITUTE(PROPER(InputValueObjects[[#This Row],[DBカラム_物理名]]),"_",""),InputValueObjects[[#This Row],[ValueObject_修正]])</f>
        <v/>
      </c>
      <c r="U85" s="5" t="str">
        <f>InputValueObjects[[#This Row],[型_ベース]]&amp;IF(InputValueObjects[[#This Row],[NotNull]]=1,"","?")</f>
        <v>?</v>
      </c>
    </row>
    <row r="86" spans="2:21" x14ac:dyDescent="0.4">
      <c r="B86" s="36">
        <f>ROW(InputEntities[[#This Row],[ENo]])-10</f>
        <v>76</v>
      </c>
      <c r="C86" s="8"/>
      <c r="D86" s="8"/>
      <c r="E86" s="28"/>
      <c r="F86" s="6" t="str">
        <f t="shared" si="4"/>
        <v/>
      </c>
      <c r="I86" s="16">
        <f>ROW(InputValueObjects[[#This Row],[VONo]])-10</f>
        <v>76</v>
      </c>
      <c r="J86" s="8"/>
      <c r="K86" s="5" t="str">
        <f>_xlfn.XLOOKUP(InputValueObjects[[#This Row],[EntityNo]],InputEntities[ENo],InputEntities[Entity],"",0,1)</f>
        <v/>
      </c>
      <c r="L86" s="8"/>
      <c r="M86" s="8"/>
      <c r="N86" s="8"/>
      <c r="O86" s="8"/>
      <c r="P86" s="8"/>
      <c r="Q86" s="5" t="str">
        <f>SUBSTITUTE(PROPER(InputValueObjects[[#This Row],[DBカラム_物理名]]),"_","")</f>
        <v/>
      </c>
      <c r="R86" s="8"/>
      <c r="S86" s="5" t="str">
        <f>InputValueObjects[[#This Row],[ValueObject_ベース]]</f>
        <v/>
      </c>
      <c r="T86" s="5" t="str">
        <f>IF(InputValueObjects[[#This Row],[ValueObject_修正]]="",SUBSTITUTE(PROPER(InputValueObjects[[#This Row],[DBカラム_物理名]]),"_",""),InputValueObjects[[#This Row],[ValueObject_修正]])</f>
        <v/>
      </c>
      <c r="U86" s="5" t="str">
        <f>InputValueObjects[[#This Row],[型_ベース]]&amp;IF(InputValueObjects[[#This Row],[NotNull]]=1,"","?")</f>
        <v>?</v>
      </c>
    </row>
    <row r="87" spans="2:21" x14ac:dyDescent="0.4">
      <c r="B87" s="36">
        <f>ROW(InputEntities[[#This Row],[ENo]])-10</f>
        <v>77</v>
      </c>
      <c r="C87" s="8"/>
      <c r="D87" s="8"/>
      <c r="E87" s="28"/>
      <c r="F87" s="6" t="str">
        <f t="shared" si="4"/>
        <v/>
      </c>
      <c r="I87" s="16">
        <f>ROW(InputValueObjects[[#This Row],[VONo]])-10</f>
        <v>77</v>
      </c>
      <c r="J87" s="8"/>
      <c r="K87" s="5" t="str">
        <f>_xlfn.XLOOKUP(InputValueObjects[[#This Row],[EntityNo]],InputEntities[ENo],InputEntities[Entity],"",0,1)</f>
        <v/>
      </c>
      <c r="L87" s="8"/>
      <c r="M87" s="8"/>
      <c r="N87" s="8"/>
      <c r="O87" s="8"/>
      <c r="P87" s="8"/>
      <c r="Q87" s="5" t="str">
        <f>SUBSTITUTE(PROPER(InputValueObjects[[#This Row],[DBカラム_物理名]]),"_","")</f>
        <v/>
      </c>
      <c r="R87" s="8"/>
      <c r="S87" s="5" t="str">
        <f>InputValueObjects[[#This Row],[ValueObject_ベース]]</f>
        <v/>
      </c>
      <c r="T87" s="5" t="str">
        <f>IF(InputValueObjects[[#This Row],[ValueObject_修正]]="",SUBSTITUTE(PROPER(InputValueObjects[[#This Row],[DBカラム_物理名]]),"_",""),InputValueObjects[[#This Row],[ValueObject_修正]])</f>
        <v/>
      </c>
      <c r="U87" s="5" t="str">
        <f>InputValueObjects[[#This Row],[型_ベース]]&amp;IF(InputValueObjects[[#This Row],[NotNull]]=1,"","?")</f>
        <v>?</v>
      </c>
    </row>
    <row r="88" spans="2:21" x14ac:dyDescent="0.4">
      <c r="B88" s="36">
        <f>ROW(InputEntities[[#This Row],[ENo]])-10</f>
        <v>78</v>
      </c>
      <c r="C88" s="8"/>
      <c r="D88" s="8"/>
      <c r="E88" s="28"/>
      <c r="F88" s="6" t="str">
        <f t="shared" si="4"/>
        <v/>
      </c>
      <c r="I88" s="16">
        <f>ROW(InputValueObjects[[#This Row],[VONo]])-10</f>
        <v>78</v>
      </c>
      <c r="J88" s="8"/>
      <c r="K88" s="5" t="str">
        <f>_xlfn.XLOOKUP(InputValueObjects[[#This Row],[EntityNo]],InputEntities[ENo],InputEntities[Entity],"",0,1)</f>
        <v/>
      </c>
      <c r="L88" s="8"/>
      <c r="M88" s="8"/>
      <c r="N88" s="8"/>
      <c r="O88" s="8"/>
      <c r="P88" s="8"/>
      <c r="Q88" s="5" t="str">
        <f>SUBSTITUTE(PROPER(InputValueObjects[[#This Row],[DBカラム_物理名]]),"_","")</f>
        <v/>
      </c>
      <c r="R88" s="8"/>
      <c r="S88" s="5" t="str">
        <f>InputValueObjects[[#This Row],[ValueObject_ベース]]</f>
        <v/>
      </c>
      <c r="T88" s="5" t="str">
        <f>IF(InputValueObjects[[#This Row],[ValueObject_修正]]="",SUBSTITUTE(PROPER(InputValueObjects[[#This Row],[DBカラム_物理名]]),"_",""),InputValueObjects[[#This Row],[ValueObject_修正]])</f>
        <v/>
      </c>
      <c r="U88" s="5" t="str">
        <f>InputValueObjects[[#This Row],[型_ベース]]&amp;IF(InputValueObjects[[#This Row],[NotNull]]=1,"","?")</f>
        <v>?</v>
      </c>
    </row>
    <row r="89" spans="2:21" x14ac:dyDescent="0.4">
      <c r="B89" s="36">
        <f>ROW(InputEntities[[#This Row],[ENo]])-10</f>
        <v>79</v>
      </c>
      <c r="C89" s="8"/>
      <c r="D89" s="8"/>
      <c r="E89" s="28"/>
      <c r="F89" s="6" t="str">
        <f t="shared" si="4"/>
        <v/>
      </c>
      <c r="I89" s="16">
        <f>ROW(InputValueObjects[[#This Row],[VONo]])-10</f>
        <v>79</v>
      </c>
      <c r="J89" s="8"/>
      <c r="K89" s="5" t="str">
        <f>_xlfn.XLOOKUP(InputValueObjects[[#This Row],[EntityNo]],InputEntities[ENo],InputEntities[Entity],"",0,1)</f>
        <v/>
      </c>
      <c r="L89" s="8"/>
      <c r="M89" s="8"/>
      <c r="N89" s="8"/>
      <c r="O89" s="8"/>
      <c r="P89" s="8"/>
      <c r="Q89" s="5" t="str">
        <f>SUBSTITUTE(PROPER(InputValueObjects[[#This Row],[DBカラム_物理名]]),"_","")</f>
        <v/>
      </c>
      <c r="R89" s="8"/>
      <c r="S89" s="5" t="str">
        <f>InputValueObjects[[#This Row],[ValueObject_ベース]]</f>
        <v/>
      </c>
      <c r="T89" s="5" t="str">
        <f>IF(InputValueObjects[[#This Row],[ValueObject_修正]]="",SUBSTITUTE(PROPER(InputValueObjects[[#This Row],[DBカラム_物理名]]),"_",""),InputValueObjects[[#This Row],[ValueObject_修正]])</f>
        <v/>
      </c>
      <c r="U89" s="5" t="str">
        <f>InputValueObjects[[#This Row],[型_ベース]]&amp;IF(InputValueObjects[[#This Row],[NotNull]]=1,"","?")</f>
        <v>?</v>
      </c>
    </row>
    <row r="90" spans="2:21" x14ac:dyDescent="0.4">
      <c r="B90" s="36">
        <f>ROW(InputEntities[[#This Row],[ENo]])-10</f>
        <v>80</v>
      </c>
      <c r="C90" s="8"/>
      <c r="D90" s="8"/>
      <c r="E90" s="28"/>
      <c r="F90" s="6" t="str">
        <f t="shared" si="4"/>
        <v/>
      </c>
      <c r="I90" s="16">
        <f>ROW(InputValueObjects[[#This Row],[VONo]])-10</f>
        <v>80</v>
      </c>
      <c r="J90" s="8"/>
      <c r="K90" s="5" t="str">
        <f>_xlfn.XLOOKUP(InputValueObjects[[#This Row],[EntityNo]],InputEntities[ENo],InputEntities[Entity],"",0,1)</f>
        <v/>
      </c>
      <c r="L90" s="8"/>
      <c r="M90" s="8"/>
      <c r="N90" s="8"/>
      <c r="O90" s="8"/>
      <c r="P90" s="8"/>
      <c r="Q90" s="5" t="str">
        <f>SUBSTITUTE(PROPER(InputValueObjects[[#This Row],[DBカラム_物理名]]),"_","")</f>
        <v/>
      </c>
      <c r="R90" s="8"/>
      <c r="S90" s="5" t="str">
        <f>InputValueObjects[[#This Row],[ValueObject_ベース]]</f>
        <v/>
      </c>
      <c r="T90" s="5" t="str">
        <f>IF(InputValueObjects[[#This Row],[ValueObject_修正]]="",SUBSTITUTE(PROPER(InputValueObjects[[#This Row],[DBカラム_物理名]]),"_",""),InputValueObjects[[#This Row],[ValueObject_修正]])</f>
        <v/>
      </c>
      <c r="U90" s="5" t="str">
        <f>InputValueObjects[[#This Row],[型_ベース]]&amp;IF(InputValueObjects[[#This Row],[NotNull]]=1,"","?")</f>
        <v>?</v>
      </c>
    </row>
    <row r="91" spans="2:21" x14ac:dyDescent="0.4">
      <c r="B91" s="36">
        <f>ROW(InputEntities[[#This Row],[ENo]])-10</f>
        <v>81</v>
      </c>
      <c r="C91" s="8"/>
      <c r="D91" s="8"/>
      <c r="E91" s="28"/>
      <c r="F91" s="6" t="str">
        <f t="shared" si="4"/>
        <v/>
      </c>
      <c r="I91" s="16">
        <f>ROW(InputValueObjects[[#This Row],[VONo]])-10</f>
        <v>81</v>
      </c>
      <c r="J91" s="8"/>
      <c r="K91" s="5" t="str">
        <f>_xlfn.XLOOKUP(InputValueObjects[[#This Row],[EntityNo]],InputEntities[ENo],InputEntities[Entity],"",0,1)</f>
        <v/>
      </c>
      <c r="L91" s="8"/>
      <c r="M91" s="8"/>
      <c r="N91" s="8"/>
      <c r="O91" s="8"/>
      <c r="P91" s="8"/>
      <c r="Q91" s="5" t="str">
        <f>SUBSTITUTE(PROPER(InputValueObjects[[#This Row],[DBカラム_物理名]]),"_","")</f>
        <v/>
      </c>
      <c r="R91" s="8"/>
      <c r="S91" s="5" t="str">
        <f>InputValueObjects[[#This Row],[ValueObject_ベース]]</f>
        <v/>
      </c>
      <c r="T91" s="5" t="str">
        <f>IF(InputValueObjects[[#This Row],[ValueObject_修正]]="",SUBSTITUTE(PROPER(InputValueObjects[[#This Row],[DBカラム_物理名]]),"_",""),InputValueObjects[[#This Row],[ValueObject_修正]])</f>
        <v/>
      </c>
      <c r="U91" s="5" t="str">
        <f>InputValueObjects[[#This Row],[型_ベース]]&amp;IF(InputValueObjects[[#This Row],[NotNull]]=1,"","?")</f>
        <v>?</v>
      </c>
    </row>
    <row r="92" spans="2:21" x14ac:dyDescent="0.4">
      <c r="B92" s="36">
        <f>ROW(InputEntities[[#This Row],[ENo]])-10</f>
        <v>82</v>
      </c>
      <c r="C92" s="8"/>
      <c r="D92" s="8"/>
      <c r="E92" s="28"/>
      <c r="F92" s="6" t="str">
        <f t="shared" si="4"/>
        <v/>
      </c>
      <c r="I92" s="16">
        <f>ROW(InputValueObjects[[#This Row],[VONo]])-10</f>
        <v>82</v>
      </c>
      <c r="J92" s="8"/>
      <c r="K92" s="5" t="str">
        <f>_xlfn.XLOOKUP(InputValueObjects[[#This Row],[EntityNo]],InputEntities[ENo],InputEntities[Entity],"",0,1)</f>
        <v/>
      </c>
      <c r="L92" s="8"/>
      <c r="M92" s="8"/>
      <c r="N92" s="8"/>
      <c r="O92" s="8"/>
      <c r="P92" s="8"/>
      <c r="Q92" s="5" t="str">
        <f>SUBSTITUTE(PROPER(InputValueObjects[[#This Row],[DBカラム_物理名]]),"_","")</f>
        <v/>
      </c>
      <c r="R92" s="8"/>
      <c r="S92" s="5" t="str">
        <f>InputValueObjects[[#This Row],[ValueObject_ベース]]</f>
        <v/>
      </c>
      <c r="T92" s="5" t="str">
        <f>IF(InputValueObjects[[#This Row],[ValueObject_修正]]="",SUBSTITUTE(PROPER(InputValueObjects[[#This Row],[DBカラム_物理名]]),"_",""),InputValueObjects[[#This Row],[ValueObject_修正]])</f>
        <v/>
      </c>
      <c r="U92" s="5" t="str">
        <f>InputValueObjects[[#This Row],[型_ベース]]&amp;IF(InputValueObjects[[#This Row],[NotNull]]=1,"","?")</f>
        <v>?</v>
      </c>
    </row>
    <row r="93" spans="2:21" x14ac:dyDescent="0.4">
      <c r="B93" s="36">
        <f>ROW(InputEntities[[#This Row],[ENo]])-10</f>
        <v>83</v>
      </c>
      <c r="C93" s="8"/>
      <c r="D93" s="8"/>
      <c r="E93" s="28"/>
      <c r="F93" s="6" t="str">
        <f t="shared" si="4"/>
        <v/>
      </c>
      <c r="I93" s="16">
        <f>ROW(InputValueObjects[[#This Row],[VONo]])-10</f>
        <v>83</v>
      </c>
      <c r="J93" s="8"/>
      <c r="K93" s="5" t="str">
        <f>_xlfn.XLOOKUP(InputValueObjects[[#This Row],[EntityNo]],InputEntities[ENo],InputEntities[Entity],"",0,1)</f>
        <v/>
      </c>
      <c r="L93" s="8"/>
      <c r="M93" s="8"/>
      <c r="N93" s="8"/>
      <c r="O93" s="8"/>
      <c r="P93" s="8"/>
      <c r="Q93" s="5" t="str">
        <f>SUBSTITUTE(PROPER(InputValueObjects[[#This Row],[DBカラム_物理名]]),"_","")</f>
        <v/>
      </c>
      <c r="R93" s="8"/>
      <c r="S93" s="5" t="str">
        <f>InputValueObjects[[#This Row],[ValueObject_ベース]]</f>
        <v/>
      </c>
      <c r="T93" s="5" t="str">
        <f>IF(InputValueObjects[[#This Row],[ValueObject_修正]]="",SUBSTITUTE(PROPER(InputValueObjects[[#This Row],[DBカラム_物理名]]),"_",""),InputValueObjects[[#This Row],[ValueObject_修正]])</f>
        <v/>
      </c>
      <c r="U93" s="5" t="str">
        <f>InputValueObjects[[#This Row],[型_ベース]]&amp;IF(InputValueObjects[[#This Row],[NotNull]]=1,"","?")</f>
        <v>?</v>
      </c>
    </row>
    <row r="94" spans="2:21" x14ac:dyDescent="0.4">
      <c r="B94" s="36">
        <f>ROW(InputEntities[[#This Row],[ENo]])-10</f>
        <v>84</v>
      </c>
      <c r="C94" s="8"/>
      <c r="D94" s="8"/>
      <c r="E94" s="28"/>
      <c r="F94" s="6" t="str">
        <f t="shared" si="4"/>
        <v/>
      </c>
      <c r="I94" s="16">
        <f>ROW(InputValueObjects[[#This Row],[VONo]])-10</f>
        <v>84</v>
      </c>
      <c r="J94" s="8"/>
      <c r="K94" s="5" t="str">
        <f>_xlfn.XLOOKUP(InputValueObjects[[#This Row],[EntityNo]],InputEntities[ENo],InputEntities[Entity],"",0,1)</f>
        <v/>
      </c>
      <c r="L94" s="8"/>
      <c r="M94" s="8"/>
      <c r="N94" s="8"/>
      <c r="O94" s="8"/>
      <c r="P94" s="8"/>
      <c r="Q94" s="5" t="str">
        <f>SUBSTITUTE(PROPER(InputValueObjects[[#This Row],[DBカラム_物理名]]),"_","")</f>
        <v/>
      </c>
      <c r="R94" s="8"/>
      <c r="S94" s="5" t="str">
        <f>InputValueObjects[[#This Row],[ValueObject_ベース]]</f>
        <v/>
      </c>
      <c r="T94" s="5" t="str">
        <f>IF(InputValueObjects[[#This Row],[ValueObject_修正]]="",SUBSTITUTE(PROPER(InputValueObjects[[#This Row],[DBカラム_物理名]]),"_",""),InputValueObjects[[#This Row],[ValueObject_修正]])</f>
        <v/>
      </c>
      <c r="U94" s="5" t="str">
        <f>InputValueObjects[[#This Row],[型_ベース]]&amp;IF(InputValueObjects[[#This Row],[NotNull]]=1,"","?")</f>
        <v>?</v>
      </c>
    </row>
    <row r="95" spans="2:21" x14ac:dyDescent="0.4">
      <c r="B95" s="36">
        <f>ROW(InputEntities[[#This Row],[ENo]])-10</f>
        <v>85</v>
      </c>
      <c r="C95" s="8"/>
      <c r="D95" s="8"/>
      <c r="E95" s="28"/>
      <c r="F95" s="6" t="str">
        <f t="shared" ref="F95:F126" si="5">IF(D95&lt;&gt;"",MID(SUBSTITUTE(PROPER(D95),"_",""),$D$5,99)&amp;"Entity","")</f>
        <v/>
      </c>
      <c r="I95" s="16">
        <f>ROW(InputValueObjects[[#This Row],[VONo]])-10</f>
        <v>85</v>
      </c>
      <c r="J95" s="8"/>
      <c r="K95" s="5" t="str">
        <f>_xlfn.XLOOKUP(InputValueObjects[[#This Row],[EntityNo]],InputEntities[ENo],InputEntities[Entity],"",0,1)</f>
        <v/>
      </c>
      <c r="L95" s="8"/>
      <c r="M95" s="8"/>
      <c r="N95" s="8"/>
      <c r="O95" s="8"/>
      <c r="P95" s="8"/>
      <c r="Q95" s="5" t="str">
        <f>SUBSTITUTE(PROPER(InputValueObjects[[#This Row],[DBカラム_物理名]]),"_","")</f>
        <v/>
      </c>
      <c r="R95" s="8"/>
      <c r="S95" s="5" t="str">
        <f>InputValueObjects[[#This Row],[ValueObject_ベース]]</f>
        <v/>
      </c>
      <c r="T95" s="5" t="str">
        <f>IF(InputValueObjects[[#This Row],[ValueObject_修正]]="",SUBSTITUTE(PROPER(InputValueObjects[[#This Row],[DBカラム_物理名]]),"_",""),InputValueObjects[[#This Row],[ValueObject_修正]])</f>
        <v/>
      </c>
      <c r="U95" s="5" t="str">
        <f>InputValueObjects[[#This Row],[型_ベース]]&amp;IF(InputValueObjects[[#This Row],[NotNull]]=1,"","?")</f>
        <v>?</v>
      </c>
    </row>
    <row r="96" spans="2:21" x14ac:dyDescent="0.4">
      <c r="B96" s="36">
        <f>ROW(InputEntities[[#This Row],[ENo]])-10</f>
        <v>86</v>
      </c>
      <c r="C96" s="8"/>
      <c r="D96" s="8"/>
      <c r="E96" s="28"/>
      <c r="F96" s="6" t="str">
        <f t="shared" si="5"/>
        <v/>
      </c>
      <c r="I96" s="16">
        <f>ROW(InputValueObjects[[#This Row],[VONo]])-10</f>
        <v>86</v>
      </c>
      <c r="J96" s="8"/>
      <c r="K96" s="5" t="str">
        <f>_xlfn.XLOOKUP(InputValueObjects[[#This Row],[EntityNo]],InputEntities[ENo],InputEntities[Entity],"",0,1)</f>
        <v/>
      </c>
      <c r="L96" s="8"/>
      <c r="M96" s="8"/>
      <c r="N96" s="8"/>
      <c r="O96" s="8"/>
      <c r="P96" s="8"/>
      <c r="Q96" s="5" t="str">
        <f>SUBSTITUTE(PROPER(InputValueObjects[[#This Row],[DBカラム_物理名]]),"_","")</f>
        <v/>
      </c>
      <c r="R96" s="8"/>
      <c r="S96" s="5" t="str">
        <f>InputValueObjects[[#This Row],[ValueObject_ベース]]</f>
        <v/>
      </c>
      <c r="T96" s="5" t="str">
        <f>IF(InputValueObjects[[#This Row],[ValueObject_修正]]="",SUBSTITUTE(PROPER(InputValueObjects[[#This Row],[DBカラム_物理名]]),"_",""),InputValueObjects[[#This Row],[ValueObject_修正]])</f>
        <v/>
      </c>
      <c r="U96" s="5" t="str">
        <f>InputValueObjects[[#This Row],[型_ベース]]&amp;IF(InputValueObjects[[#This Row],[NotNull]]=1,"","?")</f>
        <v>?</v>
      </c>
    </row>
    <row r="97" spans="2:21" x14ac:dyDescent="0.4">
      <c r="B97" s="36">
        <f>ROW(InputEntities[[#This Row],[ENo]])-10</f>
        <v>87</v>
      </c>
      <c r="C97" s="8"/>
      <c r="D97" s="8"/>
      <c r="E97" s="28"/>
      <c r="F97" s="6" t="str">
        <f t="shared" si="5"/>
        <v/>
      </c>
      <c r="I97" s="16">
        <f>ROW(InputValueObjects[[#This Row],[VONo]])-10</f>
        <v>87</v>
      </c>
      <c r="J97" s="8"/>
      <c r="K97" s="5" t="str">
        <f>_xlfn.XLOOKUP(InputValueObjects[[#This Row],[EntityNo]],InputEntities[ENo],InputEntities[Entity],"",0,1)</f>
        <v/>
      </c>
      <c r="L97" s="8"/>
      <c r="M97" s="8"/>
      <c r="N97" s="8"/>
      <c r="O97" s="8"/>
      <c r="P97" s="8"/>
      <c r="Q97" s="5" t="str">
        <f>SUBSTITUTE(PROPER(InputValueObjects[[#This Row],[DBカラム_物理名]]),"_","")</f>
        <v/>
      </c>
      <c r="R97" s="8"/>
      <c r="S97" s="5" t="str">
        <f>InputValueObjects[[#This Row],[ValueObject_ベース]]</f>
        <v/>
      </c>
      <c r="T97" s="5" t="str">
        <f>IF(InputValueObjects[[#This Row],[ValueObject_修正]]="",SUBSTITUTE(PROPER(InputValueObjects[[#This Row],[DBカラム_物理名]]),"_",""),InputValueObjects[[#This Row],[ValueObject_修正]])</f>
        <v/>
      </c>
      <c r="U97" s="5" t="str">
        <f>InputValueObjects[[#This Row],[型_ベース]]&amp;IF(InputValueObjects[[#This Row],[NotNull]]=1,"","?")</f>
        <v>?</v>
      </c>
    </row>
    <row r="98" spans="2:21" x14ac:dyDescent="0.4">
      <c r="B98" s="36">
        <f>ROW(InputEntities[[#This Row],[ENo]])-10</f>
        <v>88</v>
      </c>
      <c r="C98" s="8"/>
      <c r="D98" s="8"/>
      <c r="E98" s="28"/>
      <c r="F98" s="6" t="str">
        <f t="shared" si="5"/>
        <v/>
      </c>
      <c r="I98" s="16">
        <f>ROW(InputValueObjects[[#This Row],[VONo]])-10</f>
        <v>88</v>
      </c>
      <c r="J98" s="8"/>
      <c r="K98" s="5" t="str">
        <f>_xlfn.XLOOKUP(InputValueObjects[[#This Row],[EntityNo]],InputEntities[ENo],InputEntities[Entity],"",0,1)</f>
        <v/>
      </c>
      <c r="L98" s="8"/>
      <c r="M98" s="8"/>
      <c r="N98" s="8"/>
      <c r="O98" s="8"/>
      <c r="P98" s="8"/>
      <c r="Q98" s="5" t="str">
        <f>SUBSTITUTE(PROPER(InputValueObjects[[#This Row],[DBカラム_物理名]]),"_","")</f>
        <v/>
      </c>
      <c r="R98" s="8"/>
      <c r="S98" s="5" t="str">
        <f>InputValueObjects[[#This Row],[ValueObject_ベース]]</f>
        <v/>
      </c>
      <c r="T98" s="5" t="str">
        <f>IF(InputValueObjects[[#This Row],[ValueObject_修正]]="",SUBSTITUTE(PROPER(InputValueObjects[[#This Row],[DBカラム_物理名]]),"_",""),InputValueObjects[[#This Row],[ValueObject_修正]])</f>
        <v/>
      </c>
      <c r="U98" s="5" t="str">
        <f>InputValueObjects[[#This Row],[型_ベース]]&amp;IF(InputValueObjects[[#This Row],[NotNull]]=1,"","?")</f>
        <v>?</v>
      </c>
    </row>
    <row r="99" spans="2:21" x14ac:dyDescent="0.4">
      <c r="B99" s="36">
        <f>ROW(InputEntities[[#This Row],[ENo]])-10</f>
        <v>89</v>
      </c>
      <c r="C99" s="8"/>
      <c r="D99" s="8"/>
      <c r="E99" s="28"/>
      <c r="F99" s="6" t="str">
        <f t="shared" si="5"/>
        <v/>
      </c>
      <c r="I99" s="16">
        <f>ROW(InputValueObjects[[#This Row],[VONo]])-10</f>
        <v>89</v>
      </c>
      <c r="J99" s="8"/>
      <c r="K99" s="5" t="str">
        <f>_xlfn.XLOOKUP(InputValueObjects[[#This Row],[EntityNo]],InputEntities[ENo],InputEntities[Entity],"",0,1)</f>
        <v/>
      </c>
      <c r="L99" s="8"/>
      <c r="M99" s="8"/>
      <c r="N99" s="8"/>
      <c r="O99" s="8"/>
      <c r="P99" s="8"/>
      <c r="Q99" s="5" t="str">
        <f>SUBSTITUTE(PROPER(InputValueObjects[[#This Row],[DBカラム_物理名]]),"_","")</f>
        <v/>
      </c>
      <c r="R99" s="8"/>
      <c r="S99" s="5" t="str">
        <f>InputValueObjects[[#This Row],[ValueObject_ベース]]</f>
        <v/>
      </c>
      <c r="T99" s="5" t="str">
        <f>IF(InputValueObjects[[#This Row],[ValueObject_修正]]="",SUBSTITUTE(PROPER(InputValueObjects[[#This Row],[DBカラム_物理名]]),"_",""),InputValueObjects[[#This Row],[ValueObject_修正]])</f>
        <v/>
      </c>
      <c r="U99" s="5" t="str">
        <f>InputValueObjects[[#This Row],[型_ベース]]&amp;IF(InputValueObjects[[#This Row],[NotNull]]=1,"","?")</f>
        <v>?</v>
      </c>
    </row>
    <row r="100" spans="2:21" x14ac:dyDescent="0.4">
      <c r="B100" s="36">
        <f>ROW(InputEntities[[#This Row],[ENo]])-10</f>
        <v>90</v>
      </c>
      <c r="C100" s="8"/>
      <c r="D100" s="8"/>
      <c r="E100" s="28"/>
      <c r="F100" s="6" t="str">
        <f t="shared" si="5"/>
        <v/>
      </c>
      <c r="I100" s="16">
        <f>ROW(InputValueObjects[[#This Row],[VONo]])-10</f>
        <v>90</v>
      </c>
      <c r="J100" s="8"/>
      <c r="K100" s="5" t="str">
        <f>_xlfn.XLOOKUP(InputValueObjects[[#This Row],[EntityNo]],InputEntities[ENo],InputEntities[Entity],"",0,1)</f>
        <v/>
      </c>
      <c r="L100" s="8"/>
      <c r="M100" s="8"/>
      <c r="N100" s="8"/>
      <c r="O100" s="8"/>
      <c r="P100" s="8"/>
      <c r="Q100" s="5" t="str">
        <f>SUBSTITUTE(PROPER(InputValueObjects[[#This Row],[DBカラム_物理名]]),"_","")</f>
        <v/>
      </c>
      <c r="R100" s="8"/>
      <c r="S100" s="5" t="str">
        <f>InputValueObjects[[#This Row],[ValueObject_ベース]]</f>
        <v/>
      </c>
      <c r="T100" s="5" t="str">
        <f>IF(InputValueObjects[[#This Row],[ValueObject_修正]]="",SUBSTITUTE(PROPER(InputValueObjects[[#This Row],[DBカラム_物理名]]),"_",""),InputValueObjects[[#This Row],[ValueObject_修正]])</f>
        <v/>
      </c>
      <c r="U100" s="5" t="str">
        <f>InputValueObjects[[#This Row],[型_ベース]]&amp;IF(InputValueObjects[[#This Row],[NotNull]]=1,"","?")</f>
        <v>?</v>
      </c>
    </row>
    <row r="101" spans="2:21" x14ac:dyDescent="0.4">
      <c r="B101" s="36">
        <f>ROW(InputEntities[[#This Row],[ENo]])-10</f>
        <v>91</v>
      </c>
      <c r="C101" s="8"/>
      <c r="D101" s="8"/>
      <c r="E101" s="28"/>
      <c r="F101" s="6" t="str">
        <f t="shared" si="5"/>
        <v/>
      </c>
      <c r="I101" s="16">
        <f>ROW(InputValueObjects[[#This Row],[VONo]])-10</f>
        <v>91</v>
      </c>
      <c r="J101" s="8"/>
      <c r="K101" s="5" t="str">
        <f>_xlfn.XLOOKUP(InputValueObjects[[#This Row],[EntityNo]],InputEntities[ENo],InputEntities[Entity],"",0,1)</f>
        <v/>
      </c>
      <c r="L101" s="8"/>
      <c r="M101" s="8"/>
      <c r="N101" s="8"/>
      <c r="O101" s="8"/>
      <c r="P101" s="8"/>
      <c r="Q101" s="5" t="str">
        <f>SUBSTITUTE(PROPER(InputValueObjects[[#This Row],[DBカラム_物理名]]),"_","")</f>
        <v/>
      </c>
      <c r="R101" s="8"/>
      <c r="S101" s="5" t="str">
        <f>InputValueObjects[[#This Row],[ValueObject_ベース]]</f>
        <v/>
      </c>
      <c r="T101" s="5" t="str">
        <f>IF(InputValueObjects[[#This Row],[ValueObject_修正]]="",SUBSTITUTE(PROPER(InputValueObjects[[#This Row],[DBカラム_物理名]]),"_",""),InputValueObjects[[#This Row],[ValueObject_修正]])</f>
        <v/>
      </c>
      <c r="U101" s="5" t="str">
        <f>InputValueObjects[[#This Row],[型_ベース]]&amp;IF(InputValueObjects[[#This Row],[NotNull]]=1,"","?")</f>
        <v>?</v>
      </c>
    </row>
    <row r="102" spans="2:21" x14ac:dyDescent="0.4">
      <c r="B102" s="36">
        <f>ROW(InputEntities[[#This Row],[ENo]])-10</f>
        <v>92</v>
      </c>
      <c r="C102" s="8"/>
      <c r="D102" s="8"/>
      <c r="E102" s="28"/>
      <c r="F102" s="6" t="str">
        <f t="shared" si="5"/>
        <v/>
      </c>
      <c r="I102" s="16">
        <f>ROW(InputValueObjects[[#This Row],[VONo]])-10</f>
        <v>92</v>
      </c>
      <c r="J102" s="8"/>
      <c r="K102" s="5" t="str">
        <f>_xlfn.XLOOKUP(InputValueObjects[[#This Row],[EntityNo]],InputEntities[ENo],InputEntities[Entity],"",0,1)</f>
        <v/>
      </c>
      <c r="L102" s="8"/>
      <c r="M102" s="8"/>
      <c r="N102" s="8"/>
      <c r="O102" s="8"/>
      <c r="P102" s="8"/>
      <c r="Q102" s="5" t="str">
        <f>SUBSTITUTE(PROPER(InputValueObjects[[#This Row],[DBカラム_物理名]]),"_","")</f>
        <v/>
      </c>
      <c r="R102" s="8"/>
      <c r="S102" s="5" t="str">
        <f>InputValueObjects[[#This Row],[ValueObject_ベース]]</f>
        <v/>
      </c>
      <c r="T102" s="5" t="str">
        <f>IF(InputValueObjects[[#This Row],[ValueObject_修正]]="",SUBSTITUTE(PROPER(InputValueObjects[[#This Row],[DBカラム_物理名]]),"_",""),InputValueObjects[[#This Row],[ValueObject_修正]])</f>
        <v/>
      </c>
      <c r="U102" s="5" t="str">
        <f>InputValueObjects[[#This Row],[型_ベース]]&amp;IF(InputValueObjects[[#This Row],[NotNull]]=1,"","?")</f>
        <v>?</v>
      </c>
    </row>
    <row r="103" spans="2:21" x14ac:dyDescent="0.4">
      <c r="B103" s="36">
        <f>ROW(InputEntities[[#This Row],[ENo]])-10</f>
        <v>93</v>
      </c>
      <c r="C103" s="8"/>
      <c r="D103" s="8"/>
      <c r="E103" s="28"/>
      <c r="F103" s="6" t="str">
        <f t="shared" si="5"/>
        <v/>
      </c>
      <c r="I103" s="16">
        <f>ROW(InputValueObjects[[#This Row],[VONo]])-10</f>
        <v>93</v>
      </c>
      <c r="J103" s="8"/>
      <c r="K103" s="5" t="str">
        <f>_xlfn.XLOOKUP(InputValueObjects[[#This Row],[EntityNo]],InputEntities[ENo],InputEntities[Entity],"",0,1)</f>
        <v/>
      </c>
      <c r="L103" s="8"/>
      <c r="M103" s="8"/>
      <c r="N103" s="8"/>
      <c r="O103" s="8"/>
      <c r="P103" s="8"/>
      <c r="Q103" s="5" t="str">
        <f>SUBSTITUTE(PROPER(InputValueObjects[[#This Row],[DBカラム_物理名]]),"_","")</f>
        <v/>
      </c>
      <c r="R103" s="8"/>
      <c r="S103" s="5" t="str">
        <f>InputValueObjects[[#This Row],[ValueObject_ベース]]</f>
        <v/>
      </c>
      <c r="T103" s="5" t="str">
        <f>IF(InputValueObjects[[#This Row],[ValueObject_修正]]="",SUBSTITUTE(PROPER(InputValueObjects[[#This Row],[DBカラム_物理名]]),"_",""),InputValueObjects[[#This Row],[ValueObject_修正]])</f>
        <v/>
      </c>
      <c r="U103" s="5" t="str">
        <f>InputValueObjects[[#This Row],[型_ベース]]&amp;IF(InputValueObjects[[#This Row],[NotNull]]=1,"","?")</f>
        <v>?</v>
      </c>
    </row>
    <row r="104" spans="2:21" x14ac:dyDescent="0.4">
      <c r="B104" s="36">
        <f>ROW(InputEntities[[#This Row],[ENo]])-10</f>
        <v>94</v>
      </c>
      <c r="C104" s="8"/>
      <c r="D104" s="8"/>
      <c r="E104" s="28"/>
      <c r="F104" s="6" t="str">
        <f t="shared" si="5"/>
        <v/>
      </c>
      <c r="I104" s="16">
        <f>ROW(InputValueObjects[[#This Row],[VONo]])-10</f>
        <v>94</v>
      </c>
      <c r="J104" s="8"/>
      <c r="K104" s="5" t="str">
        <f>_xlfn.XLOOKUP(InputValueObjects[[#This Row],[EntityNo]],InputEntities[ENo],InputEntities[Entity],"",0,1)</f>
        <v/>
      </c>
      <c r="L104" s="8"/>
      <c r="M104" s="8"/>
      <c r="N104" s="8"/>
      <c r="O104" s="8"/>
      <c r="P104" s="8"/>
      <c r="Q104" s="5" t="str">
        <f>SUBSTITUTE(PROPER(InputValueObjects[[#This Row],[DBカラム_物理名]]),"_","")</f>
        <v/>
      </c>
      <c r="R104" s="8"/>
      <c r="S104" s="5" t="str">
        <f>InputValueObjects[[#This Row],[ValueObject_ベース]]</f>
        <v/>
      </c>
      <c r="T104" s="5" t="str">
        <f>IF(InputValueObjects[[#This Row],[ValueObject_修正]]="",SUBSTITUTE(PROPER(InputValueObjects[[#This Row],[DBカラム_物理名]]),"_",""),InputValueObjects[[#This Row],[ValueObject_修正]])</f>
        <v/>
      </c>
      <c r="U104" s="5" t="str">
        <f>InputValueObjects[[#This Row],[型_ベース]]&amp;IF(InputValueObjects[[#This Row],[NotNull]]=1,"","?")</f>
        <v>?</v>
      </c>
    </row>
    <row r="105" spans="2:21" x14ac:dyDescent="0.4">
      <c r="B105" s="36">
        <f>ROW(InputEntities[[#This Row],[ENo]])-10</f>
        <v>95</v>
      </c>
      <c r="C105" s="8"/>
      <c r="D105" s="8"/>
      <c r="E105" s="28"/>
      <c r="F105" s="6" t="str">
        <f t="shared" si="5"/>
        <v/>
      </c>
      <c r="I105" s="16">
        <f>ROW(InputValueObjects[[#This Row],[VONo]])-10</f>
        <v>95</v>
      </c>
      <c r="J105" s="8"/>
      <c r="K105" s="5" t="str">
        <f>_xlfn.XLOOKUP(InputValueObjects[[#This Row],[EntityNo]],InputEntities[ENo],InputEntities[Entity],"",0,1)</f>
        <v/>
      </c>
      <c r="L105" s="8"/>
      <c r="M105" s="8"/>
      <c r="N105" s="8"/>
      <c r="O105" s="8"/>
      <c r="P105" s="8"/>
      <c r="Q105" s="5" t="str">
        <f>SUBSTITUTE(PROPER(InputValueObjects[[#This Row],[DBカラム_物理名]]),"_","")</f>
        <v/>
      </c>
      <c r="R105" s="8"/>
      <c r="S105" s="5" t="str">
        <f>InputValueObjects[[#This Row],[ValueObject_ベース]]</f>
        <v/>
      </c>
      <c r="T105" s="5" t="str">
        <f>IF(InputValueObjects[[#This Row],[ValueObject_修正]]="",SUBSTITUTE(PROPER(InputValueObjects[[#This Row],[DBカラム_物理名]]),"_",""),InputValueObjects[[#This Row],[ValueObject_修正]])</f>
        <v/>
      </c>
      <c r="U105" s="5" t="str">
        <f>InputValueObjects[[#This Row],[型_ベース]]&amp;IF(InputValueObjects[[#This Row],[NotNull]]=1,"","?")</f>
        <v>?</v>
      </c>
    </row>
    <row r="106" spans="2:21" x14ac:dyDescent="0.4">
      <c r="B106" s="36">
        <f>ROW(InputEntities[[#This Row],[ENo]])-10</f>
        <v>96</v>
      </c>
      <c r="C106" s="8"/>
      <c r="D106" s="8"/>
      <c r="E106" s="28"/>
      <c r="F106" s="6" t="str">
        <f t="shared" si="5"/>
        <v/>
      </c>
      <c r="I106" s="16">
        <f>ROW(InputValueObjects[[#This Row],[VONo]])-10</f>
        <v>96</v>
      </c>
      <c r="J106" s="8"/>
      <c r="K106" s="5" t="str">
        <f>_xlfn.XLOOKUP(InputValueObjects[[#This Row],[EntityNo]],InputEntities[ENo],InputEntities[Entity],"",0,1)</f>
        <v/>
      </c>
      <c r="L106" s="8"/>
      <c r="M106" s="8"/>
      <c r="N106" s="8"/>
      <c r="O106" s="8"/>
      <c r="P106" s="8"/>
      <c r="Q106" s="5" t="str">
        <f>SUBSTITUTE(PROPER(InputValueObjects[[#This Row],[DBカラム_物理名]]),"_","")</f>
        <v/>
      </c>
      <c r="R106" s="8"/>
      <c r="S106" s="5" t="str">
        <f>InputValueObjects[[#This Row],[ValueObject_ベース]]</f>
        <v/>
      </c>
      <c r="T106" s="5" t="str">
        <f>IF(InputValueObjects[[#This Row],[ValueObject_修正]]="",SUBSTITUTE(PROPER(InputValueObjects[[#This Row],[DBカラム_物理名]]),"_",""),InputValueObjects[[#This Row],[ValueObject_修正]])</f>
        <v/>
      </c>
      <c r="U106" s="5" t="str">
        <f>InputValueObjects[[#This Row],[型_ベース]]&amp;IF(InputValueObjects[[#This Row],[NotNull]]=1,"","?")</f>
        <v>?</v>
      </c>
    </row>
    <row r="107" spans="2:21" x14ac:dyDescent="0.4">
      <c r="B107" s="36">
        <f>ROW(InputEntities[[#This Row],[ENo]])-10</f>
        <v>97</v>
      </c>
      <c r="C107" s="8"/>
      <c r="D107" s="8"/>
      <c r="E107" s="28"/>
      <c r="F107" s="6" t="str">
        <f t="shared" si="5"/>
        <v/>
      </c>
      <c r="I107" s="16">
        <f>ROW(InputValueObjects[[#This Row],[VONo]])-10</f>
        <v>97</v>
      </c>
      <c r="J107" s="8"/>
      <c r="K107" s="5" t="str">
        <f>_xlfn.XLOOKUP(InputValueObjects[[#This Row],[EntityNo]],InputEntities[ENo],InputEntities[Entity],"",0,1)</f>
        <v/>
      </c>
      <c r="L107" s="8"/>
      <c r="M107" s="8"/>
      <c r="N107" s="8"/>
      <c r="O107" s="8"/>
      <c r="P107" s="8"/>
      <c r="Q107" s="5" t="str">
        <f>SUBSTITUTE(PROPER(InputValueObjects[[#This Row],[DBカラム_物理名]]),"_","")</f>
        <v/>
      </c>
      <c r="R107" s="8"/>
      <c r="S107" s="5" t="str">
        <f>InputValueObjects[[#This Row],[ValueObject_ベース]]</f>
        <v/>
      </c>
      <c r="T107" s="5" t="str">
        <f>IF(InputValueObjects[[#This Row],[ValueObject_修正]]="",SUBSTITUTE(PROPER(InputValueObjects[[#This Row],[DBカラム_物理名]]),"_",""),InputValueObjects[[#This Row],[ValueObject_修正]])</f>
        <v/>
      </c>
      <c r="U107" s="5" t="str">
        <f>InputValueObjects[[#This Row],[型_ベース]]&amp;IF(InputValueObjects[[#This Row],[NotNull]]=1,"","?")</f>
        <v>?</v>
      </c>
    </row>
    <row r="108" spans="2:21" x14ac:dyDescent="0.4">
      <c r="B108" s="36">
        <f>ROW(InputEntities[[#This Row],[ENo]])-10</f>
        <v>98</v>
      </c>
      <c r="C108" s="8"/>
      <c r="D108" s="8"/>
      <c r="E108" s="28"/>
      <c r="F108" s="6" t="str">
        <f t="shared" si="5"/>
        <v/>
      </c>
      <c r="I108" s="16">
        <f>ROW(InputValueObjects[[#This Row],[VONo]])-10</f>
        <v>98</v>
      </c>
      <c r="J108" s="8"/>
      <c r="K108" s="5" t="str">
        <f>_xlfn.XLOOKUP(InputValueObjects[[#This Row],[EntityNo]],InputEntities[ENo],InputEntities[Entity],"",0,1)</f>
        <v/>
      </c>
      <c r="L108" s="8"/>
      <c r="M108" s="8"/>
      <c r="N108" s="8"/>
      <c r="O108" s="8"/>
      <c r="P108" s="8"/>
      <c r="Q108" s="5" t="str">
        <f>SUBSTITUTE(PROPER(InputValueObjects[[#This Row],[DBカラム_物理名]]),"_","")</f>
        <v/>
      </c>
      <c r="R108" s="8"/>
      <c r="S108" s="5" t="str">
        <f>InputValueObjects[[#This Row],[ValueObject_ベース]]</f>
        <v/>
      </c>
      <c r="T108" s="5" t="str">
        <f>IF(InputValueObjects[[#This Row],[ValueObject_修正]]="",SUBSTITUTE(PROPER(InputValueObjects[[#This Row],[DBカラム_物理名]]),"_",""),InputValueObjects[[#This Row],[ValueObject_修正]])</f>
        <v/>
      </c>
      <c r="U108" s="5" t="str">
        <f>InputValueObjects[[#This Row],[型_ベース]]&amp;IF(InputValueObjects[[#This Row],[NotNull]]=1,"","?")</f>
        <v>?</v>
      </c>
    </row>
    <row r="109" spans="2:21" x14ac:dyDescent="0.4">
      <c r="B109" s="36">
        <f>ROW(InputEntities[[#This Row],[ENo]])-10</f>
        <v>99</v>
      </c>
      <c r="C109" s="8"/>
      <c r="D109" s="8"/>
      <c r="E109" s="28"/>
      <c r="F109" s="6" t="str">
        <f t="shared" si="5"/>
        <v/>
      </c>
      <c r="I109" s="16">
        <f>ROW(InputValueObjects[[#This Row],[VONo]])-10</f>
        <v>99</v>
      </c>
      <c r="J109" s="8"/>
      <c r="K109" s="5" t="str">
        <f>_xlfn.XLOOKUP(InputValueObjects[[#This Row],[EntityNo]],InputEntities[ENo],InputEntities[Entity],"",0,1)</f>
        <v/>
      </c>
      <c r="L109" s="8"/>
      <c r="M109" s="8"/>
      <c r="N109" s="8"/>
      <c r="O109" s="8"/>
      <c r="P109" s="8"/>
      <c r="Q109" s="5" t="str">
        <f>SUBSTITUTE(PROPER(InputValueObjects[[#This Row],[DBカラム_物理名]]),"_","")</f>
        <v/>
      </c>
      <c r="R109" s="8"/>
      <c r="S109" s="5" t="str">
        <f>InputValueObjects[[#This Row],[ValueObject_ベース]]</f>
        <v/>
      </c>
      <c r="T109" s="5" t="str">
        <f>IF(InputValueObjects[[#This Row],[ValueObject_修正]]="",SUBSTITUTE(PROPER(InputValueObjects[[#This Row],[DBカラム_物理名]]),"_",""),InputValueObjects[[#This Row],[ValueObject_修正]])</f>
        <v/>
      </c>
      <c r="U109" s="5" t="str">
        <f>InputValueObjects[[#This Row],[型_ベース]]&amp;IF(InputValueObjects[[#This Row],[NotNull]]=1,"","?")</f>
        <v>?</v>
      </c>
    </row>
    <row r="110" spans="2:21" x14ac:dyDescent="0.4">
      <c r="B110" s="36">
        <f>ROW(InputEntities[[#This Row],[ENo]])-10</f>
        <v>100</v>
      </c>
      <c r="C110" s="8"/>
      <c r="D110" s="8"/>
      <c r="E110" s="28"/>
      <c r="F110" s="6" t="str">
        <f t="shared" si="5"/>
        <v/>
      </c>
      <c r="I110" s="16">
        <f>ROW(InputValueObjects[[#This Row],[VONo]])-10</f>
        <v>100</v>
      </c>
      <c r="J110" s="8"/>
      <c r="K110" s="5" t="str">
        <f>_xlfn.XLOOKUP(InputValueObjects[[#This Row],[EntityNo]],InputEntities[ENo],InputEntities[Entity],"",0,1)</f>
        <v/>
      </c>
      <c r="L110" s="8"/>
      <c r="M110" s="8"/>
      <c r="N110" s="8"/>
      <c r="O110" s="8"/>
      <c r="P110" s="8"/>
      <c r="Q110" s="5" t="str">
        <f>SUBSTITUTE(PROPER(InputValueObjects[[#This Row],[DBカラム_物理名]]),"_","")</f>
        <v/>
      </c>
      <c r="R110" s="8"/>
      <c r="S110" s="5" t="str">
        <f>InputValueObjects[[#This Row],[ValueObject_ベース]]</f>
        <v/>
      </c>
      <c r="T110" s="5" t="str">
        <f>IF(InputValueObjects[[#This Row],[ValueObject_修正]]="",SUBSTITUTE(PROPER(InputValueObjects[[#This Row],[DBカラム_物理名]]),"_",""),InputValueObjects[[#This Row],[ValueObject_修正]])</f>
        <v/>
      </c>
      <c r="U110" s="5" t="str">
        <f>InputValueObjects[[#This Row],[型_ベース]]&amp;IF(InputValueObjects[[#This Row],[NotNull]]=1,"","?")</f>
        <v>?</v>
      </c>
    </row>
    <row r="111" spans="2:21" x14ac:dyDescent="0.4">
      <c r="B111" s="36">
        <f>ROW(InputEntities[[#This Row],[ENo]])-10</f>
        <v>101</v>
      </c>
      <c r="C111" s="8"/>
      <c r="D111" s="8"/>
      <c r="E111" s="28"/>
      <c r="F111" s="6" t="str">
        <f t="shared" si="5"/>
        <v/>
      </c>
      <c r="I111" s="16">
        <f>ROW(InputValueObjects[[#This Row],[VONo]])-10</f>
        <v>101</v>
      </c>
      <c r="J111" s="8"/>
      <c r="K111" s="5" t="str">
        <f>_xlfn.XLOOKUP(InputValueObjects[[#This Row],[EntityNo]],InputEntities[ENo],InputEntities[Entity],"",0,1)</f>
        <v/>
      </c>
      <c r="L111" s="8"/>
      <c r="M111" s="8"/>
      <c r="N111" s="8"/>
      <c r="O111" s="8"/>
      <c r="P111" s="8"/>
      <c r="Q111" s="5" t="str">
        <f>SUBSTITUTE(PROPER(InputValueObjects[[#This Row],[DBカラム_物理名]]),"_","")</f>
        <v/>
      </c>
      <c r="R111" s="8"/>
      <c r="S111" s="5" t="str">
        <f>InputValueObjects[[#This Row],[ValueObject_ベース]]</f>
        <v/>
      </c>
      <c r="T111" s="5" t="str">
        <f>IF(InputValueObjects[[#This Row],[ValueObject_修正]]="",SUBSTITUTE(PROPER(InputValueObjects[[#This Row],[DBカラム_物理名]]),"_",""),InputValueObjects[[#This Row],[ValueObject_修正]])</f>
        <v/>
      </c>
      <c r="U111" s="5" t="str">
        <f>InputValueObjects[[#This Row],[型_ベース]]&amp;IF(InputValueObjects[[#This Row],[NotNull]]=1,"","?")</f>
        <v>?</v>
      </c>
    </row>
    <row r="112" spans="2:21" x14ac:dyDescent="0.4">
      <c r="B112" s="36">
        <f>ROW(InputEntities[[#This Row],[ENo]])-10</f>
        <v>102</v>
      </c>
      <c r="C112" s="8"/>
      <c r="D112" s="8"/>
      <c r="E112" s="28"/>
      <c r="F112" s="6" t="str">
        <f t="shared" si="5"/>
        <v/>
      </c>
      <c r="I112" s="16">
        <f>ROW(InputValueObjects[[#This Row],[VONo]])-10</f>
        <v>102</v>
      </c>
      <c r="J112" s="8"/>
      <c r="K112" s="5" t="str">
        <f>_xlfn.XLOOKUP(InputValueObjects[[#This Row],[EntityNo]],InputEntities[ENo],InputEntities[Entity],"",0,1)</f>
        <v/>
      </c>
      <c r="L112" s="8"/>
      <c r="M112" s="8"/>
      <c r="N112" s="8"/>
      <c r="O112" s="8"/>
      <c r="P112" s="8"/>
      <c r="Q112" s="5" t="str">
        <f>SUBSTITUTE(PROPER(InputValueObjects[[#This Row],[DBカラム_物理名]]),"_","")</f>
        <v/>
      </c>
      <c r="R112" s="8"/>
      <c r="S112" s="5" t="str">
        <f>InputValueObjects[[#This Row],[ValueObject_ベース]]</f>
        <v/>
      </c>
      <c r="T112" s="5" t="str">
        <f>IF(InputValueObjects[[#This Row],[ValueObject_修正]]="",SUBSTITUTE(PROPER(InputValueObjects[[#This Row],[DBカラム_物理名]]),"_",""),InputValueObjects[[#This Row],[ValueObject_修正]])</f>
        <v/>
      </c>
      <c r="U112" s="5" t="str">
        <f>InputValueObjects[[#This Row],[型_ベース]]&amp;IF(InputValueObjects[[#This Row],[NotNull]]=1,"","?")</f>
        <v>?</v>
      </c>
    </row>
    <row r="113" spans="2:21" x14ac:dyDescent="0.4">
      <c r="B113" s="36">
        <f>ROW(InputEntities[[#This Row],[ENo]])-10</f>
        <v>103</v>
      </c>
      <c r="C113" s="8"/>
      <c r="D113" s="8"/>
      <c r="E113" s="28"/>
      <c r="F113" s="6" t="str">
        <f t="shared" si="5"/>
        <v/>
      </c>
      <c r="I113" s="16">
        <f>ROW(InputValueObjects[[#This Row],[VONo]])-10</f>
        <v>103</v>
      </c>
      <c r="J113" s="8"/>
      <c r="K113" s="5" t="str">
        <f>_xlfn.XLOOKUP(InputValueObjects[[#This Row],[EntityNo]],InputEntities[ENo],InputEntities[Entity],"",0,1)</f>
        <v/>
      </c>
      <c r="L113" s="8"/>
      <c r="M113" s="8"/>
      <c r="N113" s="8"/>
      <c r="O113" s="8"/>
      <c r="P113" s="8"/>
      <c r="Q113" s="5" t="str">
        <f>SUBSTITUTE(PROPER(InputValueObjects[[#This Row],[DBカラム_物理名]]),"_","")</f>
        <v/>
      </c>
      <c r="R113" s="8"/>
      <c r="S113" s="5" t="str">
        <f>InputValueObjects[[#This Row],[ValueObject_ベース]]</f>
        <v/>
      </c>
      <c r="T113" s="5" t="str">
        <f>IF(InputValueObjects[[#This Row],[ValueObject_修正]]="",SUBSTITUTE(PROPER(InputValueObjects[[#This Row],[DBカラム_物理名]]),"_",""),InputValueObjects[[#This Row],[ValueObject_修正]])</f>
        <v/>
      </c>
      <c r="U113" s="5" t="str">
        <f>InputValueObjects[[#This Row],[型_ベース]]&amp;IF(InputValueObjects[[#This Row],[NotNull]]=1,"","?")</f>
        <v>?</v>
      </c>
    </row>
    <row r="114" spans="2:21" x14ac:dyDescent="0.4">
      <c r="B114" s="36">
        <f>ROW(InputEntities[[#This Row],[ENo]])-10</f>
        <v>104</v>
      </c>
      <c r="C114" s="8"/>
      <c r="D114" s="8"/>
      <c r="E114" s="28"/>
      <c r="F114" s="6" t="str">
        <f t="shared" si="5"/>
        <v/>
      </c>
      <c r="I114" s="16">
        <f>ROW(InputValueObjects[[#This Row],[VONo]])-10</f>
        <v>104</v>
      </c>
      <c r="J114" s="8"/>
      <c r="K114" s="5" t="str">
        <f>_xlfn.XLOOKUP(InputValueObjects[[#This Row],[EntityNo]],InputEntities[ENo],InputEntities[Entity],"",0,1)</f>
        <v/>
      </c>
      <c r="L114" s="8"/>
      <c r="M114" s="8"/>
      <c r="N114" s="8"/>
      <c r="O114" s="8"/>
      <c r="P114" s="8"/>
      <c r="Q114" s="5" t="str">
        <f>SUBSTITUTE(PROPER(InputValueObjects[[#This Row],[DBカラム_物理名]]),"_","")</f>
        <v/>
      </c>
      <c r="R114" s="8"/>
      <c r="S114" s="5" t="str">
        <f>InputValueObjects[[#This Row],[ValueObject_ベース]]</f>
        <v/>
      </c>
      <c r="T114" s="5" t="str">
        <f>IF(InputValueObjects[[#This Row],[ValueObject_修正]]="",SUBSTITUTE(PROPER(InputValueObjects[[#This Row],[DBカラム_物理名]]),"_",""),InputValueObjects[[#This Row],[ValueObject_修正]])</f>
        <v/>
      </c>
      <c r="U114" s="5" t="str">
        <f>InputValueObjects[[#This Row],[型_ベース]]&amp;IF(InputValueObjects[[#This Row],[NotNull]]=1,"","?")</f>
        <v>?</v>
      </c>
    </row>
    <row r="115" spans="2:21" x14ac:dyDescent="0.4">
      <c r="B115" s="36">
        <f>ROW(InputEntities[[#This Row],[ENo]])-10</f>
        <v>105</v>
      </c>
      <c r="C115" s="8"/>
      <c r="D115" s="8"/>
      <c r="E115" s="28"/>
      <c r="F115" s="6" t="str">
        <f t="shared" si="5"/>
        <v/>
      </c>
      <c r="I115" s="16">
        <f>ROW(InputValueObjects[[#This Row],[VONo]])-10</f>
        <v>105</v>
      </c>
      <c r="J115" s="8"/>
      <c r="K115" s="5" t="str">
        <f>_xlfn.XLOOKUP(InputValueObjects[[#This Row],[EntityNo]],InputEntities[ENo],InputEntities[Entity],"",0,1)</f>
        <v/>
      </c>
      <c r="L115" s="8"/>
      <c r="M115" s="8"/>
      <c r="N115" s="8"/>
      <c r="O115" s="8"/>
      <c r="P115" s="8"/>
      <c r="Q115" s="5" t="str">
        <f>SUBSTITUTE(PROPER(InputValueObjects[[#This Row],[DBカラム_物理名]]),"_","")</f>
        <v/>
      </c>
      <c r="R115" s="8"/>
      <c r="S115" s="5" t="str">
        <f>InputValueObjects[[#This Row],[ValueObject_ベース]]</f>
        <v/>
      </c>
      <c r="T115" s="5" t="str">
        <f>IF(InputValueObjects[[#This Row],[ValueObject_修正]]="",SUBSTITUTE(PROPER(InputValueObjects[[#This Row],[DBカラム_物理名]]),"_",""),InputValueObjects[[#This Row],[ValueObject_修正]])</f>
        <v/>
      </c>
      <c r="U115" s="5" t="str">
        <f>InputValueObjects[[#This Row],[型_ベース]]&amp;IF(InputValueObjects[[#This Row],[NotNull]]=1,"","?")</f>
        <v>?</v>
      </c>
    </row>
    <row r="116" spans="2:21" x14ac:dyDescent="0.4">
      <c r="B116" s="36">
        <f>ROW(InputEntities[[#This Row],[ENo]])-10</f>
        <v>106</v>
      </c>
      <c r="C116" s="8"/>
      <c r="D116" s="8"/>
      <c r="E116" s="28"/>
      <c r="F116" s="6" t="str">
        <f t="shared" si="5"/>
        <v/>
      </c>
      <c r="I116" s="16">
        <f>ROW(InputValueObjects[[#This Row],[VONo]])-10</f>
        <v>106</v>
      </c>
      <c r="J116" s="8"/>
      <c r="K116" s="5" t="str">
        <f>_xlfn.XLOOKUP(InputValueObjects[[#This Row],[EntityNo]],InputEntities[ENo],InputEntities[Entity],"",0,1)</f>
        <v/>
      </c>
      <c r="L116" s="8"/>
      <c r="M116" s="8"/>
      <c r="N116" s="8"/>
      <c r="O116" s="8"/>
      <c r="P116" s="8"/>
      <c r="Q116" s="5" t="str">
        <f>SUBSTITUTE(PROPER(InputValueObjects[[#This Row],[DBカラム_物理名]]),"_","")</f>
        <v/>
      </c>
      <c r="R116" s="8"/>
      <c r="S116" s="5" t="str">
        <f>InputValueObjects[[#This Row],[ValueObject_ベース]]</f>
        <v/>
      </c>
      <c r="T116" s="5" t="str">
        <f>IF(InputValueObjects[[#This Row],[ValueObject_修正]]="",SUBSTITUTE(PROPER(InputValueObjects[[#This Row],[DBカラム_物理名]]),"_",""),InputValueObjects[[#This Row],[ValueObject_修正]])</f>
        <v/>
      </c>
      <c r="U116" s="5" t="str">
        <f>InputValueObjects[[#This Row],[型_ベース]]&amp;IF(InputValueObjects[[#This Row],[NotNull]]=1,"","?")</f>
        <v>?</v>
      </c>
    </row>
    <row r="117" spans="2:21" x14ac:dyDescent="0.4">
      <c r="B117" s="36">
        <f>ROW(InputEntities[[#This Row],[ENo]])-10</f>
        <v>107</v>
      </c>
      <c r="C117" s="8"/>
      <c r="D117" s="8"/>
      <c r="E117" s="28"/>
      <c r="F117" s="6" t="str">
        <f t="shared" si="5"/>
        <v/>
      </c>
      <c r="I117" s="16">
        <f>ROW(InputValueObjects[[#This Row],[VONo]])-10</f>
        <v>107</v>
      </c>
      <c r="J117" s="8"/>
      <c r="K117" s="5" t="str">
        <f>_xlfn.XLOOKUP(InputValueObjects[[#This Row],[EntityNo]],InputEntities[ENo],InputEntities[Entity],"",0,1)</f>
        <v/>
      </c>
      <c r="L117" s="8"/>
      <c r="M117" s="8"/>
      <c r="N117" s="8"/>
      <c r="O117" s="8"/>
      <c r="P117" s="8"/>
      <c r="Q117" s="5" t="str">
        <f>SUBSTITUTE(PROPER(InputValueObjects[[#This Row],[DBカラム_物理名]]),"_","")</f>
        <v/>
      </c>
      <c r="R117" s="8"/>
      <c r="S117" s="5" t="str">
        <f>InputValueObjects[[#This Row],[ValueObject_ベース]]</f>
        <v/>
      </c>
      <c r="T117" s="5" t="str">
        <f>IF(InputValueObjects[[#This Row],[ValueObject_修正]]="",SUBSTITUTE(PROPER(InputValueObjects[[#This Row],[DBカラム_物理名]]),"_",""),InputValueObjects[[#This Row],[ValueObject_修正]])</f>
        <v/>
      </c>
      <c r="U117" s="5" t="str">
        <f>InputValueObjects[[#This Row],[型_ベース]]&amp;IF(InputValueObjects[[#This Row],[NotNull]]=1,"","?")</f>
        <v>?</v>
      </c>
    </row>
    <row r="118" spans="2:21" x14ac:dyDescent="0.4">
      <c r="B118" s="36">
        <f>ROW(InputEntities[[#This Row],[ENo]])-10</f>
        <v>108</v>
      </c>
      <c r="C118" s="8"/>
      <c r="D118" s="8"/>
      <c r="E118" s="28"/>
      <c r="F118" s="6" t="str">
        <f t="shared" si="5"/>
        <v/>
      </c>
      <c r="I118" s="16">
        <f>ROW(InputValueObjects[[#This Row],[VONo]])-10</f>
        <v>108</v>
      </c>
      <c r="J118" s="8"/>
      <c r="K118" s="5" t="str">
        <f>_xlfn.XLOOKUP(InputValueObjects[[#This Row],[EntityNo]],InputEntities[ENo],InputEntities[Entity],"",0,1)</f>
        <v/>
      </c>
      <c r="L118" s="8"/>
      <c r="M118" s="8"/>
      <c r="N118" s="8"/>
      <c r="O118" s="8"/>
      <c r="P118" s="8"/>
      <c r="Q118" s="5" t="str">
        <f>SUBSTITUTE(PROPER(InputValueObjects[[#This Row],[DBカラム_物理名]]),"_","")</f>
        <v/>
      </c>
      <c r="R118" s="8"/>
      <c r="S118" s="5" t="str">
        <f>InputValueObjects[[#This Row],[ValueObject_ベース]]</f>
        <v/>
      </c>
      <c r="T118" s="5" t="str">
        <f>IF(InputValueObjects[[#This Row],[ValueObject_修正]]="",SUBSTITUTE(PROPER(InputValueObjects[[#This Row],[DBカラム_物理名]]),"_",""),InputValueObjects[[#This Row],[ValueObject_修正]])</f>
        <v/>
      </c>
      <c r="U118" s="5" t="str">
        <f>InputValueObjects[[#This Row],[型_ベース]]&amp;IF(InputValueObjects[[#This Row],[NotNull]]=1,"","?")</f>
        <v>?</v>
      </c>
    </row>
    <row r="119" spans="2:21" x14ac:dyDescent="0.4">
      <c r="B119" s="36">
        <f>ROW(InputEntities[[#This Row],[ENo]])-10</f>
        <v>109</v>
      </c>
      <c r="C119" s="8"/>
      <c r="D119" s="8"/>
      <c r="E119" s="28"/>
      <c r="F119" s="6" t="str">
        <f t="shared" si="5"/>
        <v/>
      </c>
      <c r="I119" s="16">
        <f>ROW(InputValueObjects[[#This Row],[VONo]])-10</f>
        <v>109</v>
      </c>
      <c r="J119" s="8"/>
      <c r="K119" s="5" t="str">
        <f>_xlfn.XLOOKUP(InputValueObjects[[#This Row],[EntityNo]],InputEntities[ENo],InputEntities[Entity],"",0,1)</f>
        <v/>
      </c>
      <c r="L119" s="8"/>
      <c r="M119" s="8"/>
      <c r="N119" s="8"/>
      <c r="O119" s="8"/>
      <c r="P119" s="8"/>
      <c r="Q119" s="5" t="str">
        <f>SUBSTITUTE(PROPER(InputValueObjects[[#This Row],[DBカラム_物理名]]),"_","")</f>
        <v/>
      </c>
      <c r="R119" s="8"/>
      <c r="S119" s="5" t="str">
        <f>InputValueObjects[[#This Row],[ValueObject_ベース]]</f>
        <v/>
      </c>
      <c r="T119" s="5" t="str">
        <f>IF(InputValueObjects[[#This Row],[ValueObject_修正]]="",SUBSTITUTE(PROPER(InputValueObjects[[#This Row],[DBカラム_物理名]]),"_",""),InputValueObjects[[#This Row],[ValueObject_修正]])</f>
        <v/>
      </c>
      <c r="U119" s="5" t="str">
        <f>InputValueObjects[[#This Row],[型_ベース]]&amp;IF(InputValueObjects[[#This Row],[NotNull]]=1,"","?")</f>
        <v>?</v>
      </c>
    </row>
    <row r="120" spans="2:21" x14ac:dyDescent="0.4">
      <c r="B120" s="36">
        <f>ROW(InputEntities[[#This Row],[ENo]])-10</f>
        <v>110</v>
      </c>
      <c r="C120" s="8"/>
      <c r="D120" s="8"/>
      <c r="E120" s="28"/>
      <c r="F120" s="6" t="str">
        <f t="shared" si="5"/>
        <v/>
      </c>
      <c r="I120" s="16">
        <f>ROW(InputValueObjects[[#This Row],[VONo]])-10</f>
        <v>110</v>
      </c>
      <c r="J120" s="8"/>
      <c r="K120" s="5" t="str">
        <f>_xlfn.XLOOKUP(InputValueObjects[[#This Row],[EntityNo]],InputEntities[ENo],InputEntities[Entity],"",0,1)</f>
        <v/>
      </c>
      <c r="L120" s="8"/>
      <c r="M120" s="8"/>
      <c r="N120" s="8"/>
      <c r="O120" s="8"/>
      <c r="P120" s="8"/>
      <c r="Q120" s="5" t="str">
        <f>SUBSTITUTE(PROPER(InputValueObjects[[#This Row],[DBカラム_物理名]]),"_","")</f>
        <v/>
      </c>
      <c r="R120" s="8"/>
      <c r="S120" s="5" t="str">
        <f>InputValueObjects[[#This Row],[ValueObject_ベース]]</f>
        <v/>
      </c>
      <c r="T120" s="5" t="str">
        <f>IF(InputValueObjects[[#This Row],[ValueObject_修正]]="",SUBSTITUTE(PROPER(InputValueObjects[[#This Row],[DBカラム_物理名]]),"_",""),InputValueObjects[[#This Row],[ValueObject_修正]])</f>
        <v/>
      </c>
      <c r="U120" s="5" t="str">
        <f>InputValueObjects[[#This Row],[型_ベース]]&amp;IF(InputValueObjects[[#This Row],[NotNull]]=1,"","?")</f>
        <v>?</v>
      </c>
    </row>
    <row r="121" spans="2:21" x14ac:dyDescent="0.4">
      <c r="B121" s="36">
        <f>ROW(InputEntities[[#This Row],[ENo]])-10</f>
        <v>111</v>
      </c>
      <c r="C121" s="8"/>
      <c r="D121" s="8"/>
      <c r="E121" s="28"/>
      <c r="F121" s="6" t="str">
        <f t="shared" si="5"/>
        <v/>
      </c>
      <c r="I121" s="16">
        <f>ROW(InputValueObjects[[#This Row],[VONo]])-10</f>
        <v>111</v>
      </c>
      <c r="J121" s="8"/>
      <c r="K121" s="5" t="str">
        <f>_xlfn.XLOOKUP(InputValueObjects[[#This Row],[EntityNo]],InputEntities[ENo],InputEntities[Entity],"",0,1)</f>
        <v/>
      </c>
      <c r="L121" s="8"/>
      <c r="M121" s="8"/>
      <c r="N121" s="8"/>
      <c r="O121" s="8"/>
      <c r="P121" s="8"/>
      <c r="Q121" s="5" t="str">
        <f>SUBSTITUTE(PROPER(InputValueObjects[[#This Row],[DBカラム_物理名]]),"_","")</f>
        <v/>
      </c>
      <c r="R121" s="8"/>
      <c r="S121" s="5" t="str">
        <f>InputValueObjects[[#This Row],[ValueObject_ベース]]</f>
        <v/>
      </c>
      <c r="T121" s="5" t="str">
        <f>IF(InputValueObjects[[#This Row],[ValueObject_修正]]="",SUBSTITUTE(PROPER(InputValueObjects[[#This Row],[DBカラム_物理名]]),"_",""),InputValueObjects[[#This Row],[ValueObject_修正]])</f>
        <v/>
      </c>
      <c r="U121" s="5" t="str">
        <f>InputValueObjects[[#This Row],[型_ベース]]&amp;IF(InputValueObjects[[#This Row],[NotNull]]=1,"","?")</f>
        <v>?</v>
      </c>
    </row>
    <row r="122" spans="2:21" x14ac:dyDescent="0.4">
      <c r="B122" s="36">
        <f>ROW(InputEntities[[#This Row],[ENo]])-10</f>
        <v>112</v>
      </c>
      <c r="C122" s="8"/>
      <c r="D122" s="8"/>
      <c r="E122" s="28"/>
      <c r="F122" s="6" t="str">
        <f t="shared" si="5"/>
        <v/>
      </c>
      <c r="I122" s="16">
        <f>ROW(InputValueObjects[[#This Row],[VONo]])-10</f>
        <v>112</v>
      </c>
      <c r="J122" s="8"/>
      <c r="K122" s="5" t="str">
        <f>_xlfn.XLOOKUP(InputValueObjects[[#This Row],[EntityNo]],InputEntities[ENo],InputEntities[Entity],"",0,1)</f>
        <v/>
      </c>
      <c r="L122" s="8"/>
      <c r="M122" s="8"/>
      <c r="N122" s="8"/>
      <c r="O122" s="8"/>
      <c r="P122" s="8"/>
      <c r="Q122" s="5" t="str">
        <f>SUBSTITUTE(PROPER(InputValueObjects[[#This Row],[DBカラム_物理名]]),"_","")</f>
        <v/>
      </c>
      <c r="R122" s="8"/>
      <c r="S122" s="5" t="str">
        <f>InputValueObjects[[#This Row],[ValueObject_ベース]]</f>
        <v/>
      </c>
      <c r="T122" s="5" t="str">
        <f>IF(InputValueObjects[[#This Row],[ValueObject_修正]]="",SUBSTITUTE(PROPER(InputValueObjects[[#This Row],[DBカラム_物理名]]),"_",""),InputValueObjects[[#This Row],[ValueObject_修正]])</f>
        <v/>
      </c>
      <c r="U122" s="5" t="str">
        <f>InputValueObjects[[#This Row],[型_ベース]]&amp;IF(InputValueObjects[[#This Row],[NotNull]]=1,"","?")</f>
        <v>?</v>
      </c>
    </row>
    <row r="123" spans="2:21" x14ac:dyDescent="0.4">
      <c r="B123" s="36">
        <f>ROW(InputEntities[[#This Row],[ENo]])-10</f>
        <v>113</v>
      </c>
      <c r="C123" s="8"/>
      <c r="D123" s="8"/>
      <c r="E123" s="28"/>
      <c r="F123" s="6" t="str">
        <f t="shared" si="5"/>
        <v/>
      </c>
      <c r="I123" s="16">
        <f>ROW(InputValueObjects[[#This Row],[VONo]])-10</f>
        <v>113</v>
      </c>
      <c r="J123" s="8"/>
      <c r="K123" s="5" t="str">
        <f>_xlfn.XLOOKUP(InputValueObjects[[#This Row],[EntityNo]],InputEntities[ENo],InputEntities[Entity],"",0,1)</f>
        <v/>
      </c>
      <c r="L123" s="8"/>
      <c r="M123" s="8"/>
      <c r="N123" s="8"/>
      <c r="O123" s="8"/>
      <c r="P123" s="8"/>
      <c r="Q123" s="5" t="str">
        <f>SUBSTITUTE(PROPER(InputValueObjects[[#This Row],[DBカラム_物理名]]),"_","")</f>
        <v/>
      </c>
      <c r="R123" s="8"/>
      <c r="S123" s="5" t="str">
        <f>InputValueObjects[[#This Row],[ValueObject_ベース]]</f>
        <v/>
      </c>
      <c r="T123" s="5" t="str">
        <f>IF(InputValueObjects[[#This Row],[ValueObject_修正]]="",SUBSTITUTE(PROPER(InputValueObjects[[#This Row],[DBカラム_物理名]]),"_",""),InputValueObjects[[#This Row],[ValueObject_修正]])</f>
        <v/>
      </c>
      <c r="U123" s="5" t="str">
        <f>InputValueObjects[[#This Row],[型_ベース]]&amp;IF(InputValueObjects[[#This Row],[NotNull]]=1,"","?")</f>
        <v>?</v>
      </c>
    </row>
    <row r="124" spans="2:21" x14ac:dyDescent="0.4">
      <c r="B124" s="36">
        <f>ROW(InputEntities[[#This Row],[ENo]])-10</f>
        <v>114</v>
      </c>
      <c r="C124" s="8"/>
      <c r="D124" s="8"/>
      <c r="E124" s="28"/>
      <c r="F124" s="6" t="str">
        <f t="shared" si="5"/>
        <v/>
      </c>
      <c r="I124" s="16">
        <f>ROW(InputValueObjects[[#This Row],[VONo]])-10</f>
        <v>114</v>
      </c>
      <c r="J124" s="8"/>
      <c r="K124" s="5" t="str">
        <f>_xlfn.XLOOKUP(InputValueObjects[[#This Row],[EntityNo]],InputEntities[ENo],InputEntities[Entity],"",0,1)</f>
        <v/>
      </c>
      <c r="L124" s="8"/>
      <c r="M124" s="8"/>
      <c r="N124" s="8"/>
      <c r="O124" s="8"/>
      <c r="P124" s="8"/>
      <c r="Q124" s="5" t="str">
        <f>SUBSTITUTE(PROPER(InputValueObjects[[#This Row],[DBカラム_物理名]]),"_","")</f>
        <v/>
      </c>
      <c r="R124" s="8"/>
      <c r="S124" s="5" t="str">
        <f>InputValueObjects[[#This Row],[ValueObject_ベース]]</f>
        <v/>
      </c>
      <c r="T124" s="5" t="str">
        <f>IF(InputValueObjects[[#This Row],[ValueObject_修正]]="",SUBSTITUTE(PROPER(InputValueObjects[[#This Row],[DBカラム_物理名]]),"_",""),InputValueObjects[[#This Row],[ValueObject_修正]])</f>
        <v/>
      </c>
      <c r="U124" s="5" t="str">
        <f>InputValueObjects[[#This Row],[型_ベース]]&amp;IF(InputValueObjects[[#This Row],[NotNull]]=1,"","?")</f>
        <v>?</v>
      </c>
    </row>
    <row r="125" spans="2:21" x14ac:dyDescent="0.4">
      <c r="B125" s="36">
        <f>ROW(InputEntities[[#This Row],[ENo]])-10</f>
        <v>115</v>
      </c>
      <c r="C125" s="8"/>
      <c r="D125" s="8"/>
      <c r="E125" s="28"/>
      <c r="F125" s="6" t="str">
        <f t="shared" si="5"/>
        <v/>
      </c>
      <c r="I125" s="16">
        <f>ROW(InputValueObjects[[#This Row],[VONo]])-10</f>
        <v>115</v>
      </c>
      <c r="J125" s="8"/>
      <c r="K125" s="5" t="str">
        <f>_xlfn.XLOOKUP(InputValueObjects[[#This Row],[EntityNo]],InputEntities[ENo],InputEntities[Entity],"",0,1)</f>
        <v/>
      </c>
      <c r="L125" s="8"/>
      <c r="M125" s="8"/>
      <c r="N125" s="8"/>
      <c r="O125" s="8"/>
      <c r="P125" s="8"/>
      <c r="Q125" s="5" t="str">
        <f>SUBSTITUTE(PROPER(InputValueObjects[[#This Row],[DBカラム_物理名]]),"_","")</f>
        <v/>
      </c>
      <c r="R125" s="8"/>
      <c r="S125" s="5" t="str">
        <f>InputValueObjects[[#This Row],[ValueObject_ベース]]</f>
        <v/>
      </c>
      <c r="T125" s="5" t="str">
        <f>IF(InputValueObjects[[#This Row],[ValueObject_修正]]="",SUBSTITUTE(PROPER(InputValueObjects[[#This Row],[DBカラム_物理名]]),"_",""),InputValueObjects[[#This Row],[ValueObject_修正]])</f>
        <v/>
      </c>
      <c r="U125" s="5" t="str">
        <f>InputValueObjects[[#This Row],[型_ベース]]&amp;IF(InputValueObjects[[#This Row],[NotNull]]=1,"","?")</f>
        <v>?</v>
      </c>
    </row>
    <row r="126" spans="2:21" x14ac:dyDescent="0.4">
      <c r="B126" s="36">
        <f>ROW(InputEntities[[#This Row],[ENo]])-10</f>
        <v>116</v>
      </c>
      <c r="C126" s="8"/>
      <c r="D126" s="8"/>
      <c r="E126" s="28"/>
      <c r="F126" s="6" t="str">
        <f t="shared" si="5"/>
        <v/>
      </c>
      <c r="I126" s="16">
        <f>ROW(InputValueObjects[[#This Row],[VONo]])-10</f>
        <v>116</v>
      </c>
      <c r="J126" s="8"/>
      <c r="K126" s="5" t="str">
        <f>_xlfn.XLOOKUP(InputValueObjects[[#This Row],[EntityNo]],InputEntities[ENo],InputEntities[Entity],"",0,1)</f>
        <v/>
      </c>
      <c r="L126" s="8"/>
      <c r="M126" s="8"/>
      <c r="N126" s="8"/>
      <c r="O126" s="8"/>
      <c r="P126" s="8"/>
      <c r="Q126" s="5" t="str">
        <f>SUBSTITUTE(PROPER(InputValueObjects[[#This Row],[DBカラム_物理名]]),"_","")</f>
        <v/>
      </c>
      <c r="R126" s="8"/>
      <c r="S126" s="5" t="str">
        <f>InputValueObjects[[#This Row],[ValueObject_ベース]]</f>
        <v/>
      </c>
      <c r="T126" s="5" t="str">
        <f>IF(InputValueObjects[[#This Row],[ValueObject_修正]]="",SUBSTITUTE(PROPER(InputValueObjects[[#This Row],[DBカラム_物理名]]),"_",""),InputValueObjects[[#This Row],[ValueObject_修正]])</f>
        <v/>
      </c>
      <c r="U126" s="5" t="str">
        <f>InputValueObjects[[#This Row],[型_ベース]]&amp;IF(InputValueObjects[[#This Row],[NotNull]]=1,"","?")</f>
        <v>?</v>
      </c>
    </row>
    <row r="127" spans="2:21" x14ac:dyDescent="0.4">
      <c r="B127" s="36">
        <f>ROW(InputEntities[[#This Row],[ENo]])-10</f>
        <v>117</v>
      </c>
      <c r="C127" s="8"/>
      <c r="D127" s="8"/>
      <c r="E127" s="28"/>
      <c r="F127" s="6" t="str">
        <f t="shared" ref="F127:F138" si="6">IF(D127&lt;&gt;"",MID(SUBSTITUTE(PROPER(D127),"_",""),$D$5,99)&amp;"Entity","")</f>
        <v/>
      </c>
      <c r="I127" s="16">
        <f>ROW(InputValueObjects[[#This Row],[VONo]])-10</f>
        <v>117</v>
      </c>
      <c r="J127" s="8"/>
      <c r="K127" s="5" t="str">
        <f>_xlfn.XLOOKUP(InputValueObjects[[#This Row],[EntityNo]],InputEntities[ENo],InputEntities[Entity],"",0,1)</f>
        <v/>
      </c>
      <c r="L127" s="8"/>
      <c r="M127" s="8"/>
      <c r="N127" s="8"/>
      <c r="O127" s="8"/>
      <c r="P127" s="8"/>
      <c r="Q127" s="5" t="str">
        <f>SUBSTITUTE(PROPER(InputValueObjects[[#This Row],[DBカラム_物理名]]),"_","")</f>
        <v/>
      </c>
      <c r="R127" s="8"/>
      <c r="S127" s="5" t="str">
        <f>InputValueObjects[[#This Row],[ValueObject_ベース]]</f>
        <v/>
      </c>
      <c r="T127" s="5" t="str">
        <f>IF(InputValueObjects[[#This Row],[ValueObject_修正]]="",SUBSTITUTE(PROPER(InputValueObjects[[#This Row],[DBカラム_物理名]]),"_",""),InputValueObjects[[#This Row],[ValueObject_修正]])</f>
        <v/>
      </c>
      <c r="U127" s="5" t="str">
        <f>InputValueObjects[[#This Row],[型_ベース]]&amp;IF(InputValueObjects[[#This Row],[NotNull]]=1,"","?")</f>
        <v>?</v>
      </c>
    </row>
    <row r="128" spans="2:21" x14ac:dyDescent="0.4">
      <c r="B128" s="36">
        <f>ROW(InputEntities[[#This Row],[ENo]])-10</f>
        <v>118</v>
      </c>
      <c r="C128" s="8"/>
      <c r="D128" s="8"/>
      <c r="E128" s="28"/>
      <c r="F128" s="6" t="str">
        <f t="shared" si="6"/>
        <v/>
      </c>
      <c r="I128" s="16">
        <f>ROW(InputValueObjects[[#This Row],[VONo]])-10</f>
        <v>118</v>
      </c>
      <c r="J128" s="8"/>
      <c r="K128" s="5" t="str">
        <f>_xlfn.XLOOKUP(InputValueObjects[[#This Row],[EntityNo]],InputEntities[ENo],InputEntities[Entity],"",0,1)</f>
        <v/>
      </c>
      <c r="L128" s="8"/>
      <c r="M128" s="8"/>
      <c r="N128" s="8"/>
      <c r="O128" s="8"/>
      <c r="P128" s="8"/>
      <c r="Q128" s="5" t="str">
        <f>SUBSTITUTE(PROPER(InputValueObjects[[#This Row],[DBカラム_物理名]]),"_","")</f>
        <v/>
      </c>
      <c r="R128" s="8"/>
      <c r="S128" s="5" t="str">
        <f>InputValueObjects[[#This Row],[ValueObject_ベース]]</f>
        <v/>
      </c>
      <c r="T128" s="5" t="str">
        <f>IF(InputValueObjects[[#This Row],[ValueObject_修正]]="",SUBSTITUTE(PROPER(InputValueObjects[[#This Row],[DBカラム_物理名]]),"_",""),InputValueObjects[[#This Row],[ValueObject_修正]])</f>
        <v/>
      </c>
      <c r="U128" s="5" t="str">
        <f>InputValueObjects[[#This Row],[型_ベース]]&amp;IF(InputValueObjects[[#This Row],[NotNull]]=1,"","?")</f>
        <v>?</v>
      </c>
    </row>
    <row r="129" spans="2:21" x14ac:dyDescent="0.4">
      <c r="B129" s="36">
        <f>ROW(InputEntities[[#This Row],[ENo]])-10</f>
        <v>119</v>
      </c>
      <c r="C129" s="8"/>
      <c r="D129" s="8"/>
      <c r="E129" s="28"/>
      <c r="F129" s="6" t="str">
        <f t="shared" si="6"/>
        <v/>
      </c>
      <c r="I129" s="16">
        <f>ROW(InputValueObjects[[#This Row],[VONo]])-10</f>
        <v>119</v>
      </c>
      <c r="J129" s="8"/>
      <c r="K129" s="5" t="str">
        <f>_xlfn.XLOOKUP(InputValueObjects[[#This Row],[EntityNo]],InputEntities[ENo],InputEntities[Entity],"",0,1)</f>
        <v/>
      </c>
      <c r="L129" s="8"/>
      <c r="M129" s="8"/>
      <c r="N129" s="8"/>
      <c r="O129" s="8"/>
      <c r="P129" s="8"/>
      <c r="Q129" s="5" t="str">
        <f>SUBSTITUTE(PROPER(InputValueObjects[[#This Row],[DBカラム_物理名]]),"_","")</f>
        <v/>
      </c>
      <c r="R129" s="8"/>
      <c r="S129" s="5" t="str">
        <f>InputValueObjects[[#This Row],[ValueObject_ベース]]</f>
        <v/>
      </c>
      <c r="T129" s="5" t="str">
        <f>IF(InputValueObjects[[#This Row],[ValueObject_修正]]="",SUBSTITUTE(PROPER(InputValueObjects[[#This Row],[DBカラム_物理名]]),"_",""),InputValueObjects[[#This Row],[ValueObject_修正]])</f>
        <v/>
      </c>
      <c r="U129" s="5" t="str">
        <f>InputValueObjects[[#This Row],[型_ベース]]&amp;IF(InputValueObjects[[#This Row],[NotNull]]=1,"","?")</f>
        <v>?</v>
      </c>
    </row>
    <row r="130" spans="2:21" x14ac:dyDescent="0.4">
      <c r="B130" s="36">
        <f>ROW(InputEntities[[#This Row],[ENo]])-10</f>
        <v>120</v>
      </c>
      <c r="C130" s="8"/>
      <c r="D130" s="8"/>
      <c r="E130" s="28"/>
      <c r="F130" s="6" t="str">
        <f t="shared" si="6"/>
        <v/>
      </c>
      <c r="I130" s="16">
        <f>ROW(InputValueObjects[[#This Row],[VONo]])-10</f>
        <v>120</v>
      </c>
      <c r="J130" s="8"/>
      <c r="K130" s="5" t="str">
        <f>_xlfn.XLOOKUP(InputValueObjects[[#This Row],[EntityNo]],InputEntities[ENo],InputEntities[Entity],"",0,1)</f>
        <v/>
      </c>
      <c r="L130" s="8"/>
      <c r="M130" s="8"/>
      <c r="N130" s="8"/>
      <c r="O130" s="8"/>
      <c r="P130" s="8"/>
      <c r="Q130" s="5" t="str">
        <f>SUBSTITUTE(PROPER(InputValueObjects[[#This Row],[DBカラム_物理名]]),"_","")</f>
        <v/>
      </c>
      <c r="R130" s="8"/>
      <c r="S130" s="5" t="str">
        <f>InputValueObjects[[#This Row],[ValueObject_ベース]]</f>
        <v/>
      </c>
      <c r="T130" s="5" t="str">
        <f>IF(InputValueObjects[[#This Row],[ValueObject_修正]]="",SUBSTITUTE(PROPER(InputValueObjects[[#This Row],[DBカラム_物理名]]),"_",""),InputValueObjects[[#This Row],[ValueObject_修正]])</f>
        <v/>
      </c>
      <c r="U130" s="5" t="str">
        <f>InputValueObjects[[#This Row],[型_ベース]]&amp;IF(InputValueObjects[[#This Row],[NotNull]]=1,"","?")</f>
        <v>?</v>
      </c>
    </row>
    <row r="131" spans="2:21" x14ac:dyDescent="0.4">
      <c r="B131" s="36">
        <f>ROW(InputEntities[[#This Row],[ENo]])-10</f>
        <v>121</v>
      </c>
      <c r="C131" s="8"/>
      <c r="D131" s="8"/>
      <c r="E131" s="28"/>
      <c r="F131" s="6" t="str">
        <f t="shared" si="6"/>
        <v/>
      </c>
      <c r="I131" s="16">
        <f>ROW(InputValueObjects[[#This Row],[VONo]])-10</f>
        <v>121</v>
      </c>
      <c r="J131" s="8"/>
      <c r="K131" s="5" t="str">
        <f>_xlfn.XLOOKUP(InputValueObjects[[#This Row],[EntityNo]],InputEntities[ENo],InputEntities[Entity],"",0,1)</f>
        <v/>
      </c>
      <c r="L131" s="8"/>
      <c r="M131" s="8"/>
      <c r="N131" s="8"/>
      <c r="O131" s="8"/>
      <c r="P131" s="8"/>
      <c r="Q131" s="5" t="str">
        <f>SUBSTITUTE(PROPER(InputValueObjects[[#This Row],[DBカラム_物理名]]),"_","")</f>
        <v/>
      </c>
      <c r="R131" s="8"/>
      <c r="S131" s="5" t="str">
        <f>InputValueObjects[[#This Row],[ValueObject_ベース]]</f>
        <v/>
      </c>
      <c r="T131" s="5" t="str">
        <f>IF(InputValueObjects[[#This Row],[ValueObject_修正]]="",SUBSTITUTE(PROPER(InputValueObjects[[#This Row],[DBカラム_物理名]]),"_",""),InputValueObjects[[#This Row],[ValueObject_修正]])</f>
        <v/>
      </c>
      <c r="U131" s="5" t="str">
        <f>InputValueObjects[[#This Row],[型_ベース]]&amp;IF(InputValueObjects[[#This Row],[NotNull]]=1,"","?")</f>
        <v>?</v>
      </c>
    </row>
    <row r="132" spans="2:21" x14ac:dyDescent="0.4">
      <c r="B132" s="36">
        <f>ROW(InputEntities[[#This Row],[ENo]])-10</f>
        <v>122</v>
      </c>
      <c r="C132" s="8"/>
      <c r="D132" s="8"/>
      <c r="E132" s="28"/>
      <c r="F132" s="6" t="str">
        <f t="shared" si="6"/>
        <v/>
      </c>
      <c r="I132" s="16">
        <f>ROW(InputValueObjects[[#This Row],[VONo]])-10</f>
        <v>122</v>
      </c>
      <c r="J132" s="8"/>
      <c r="K132" s="5" t="str">
        <f>_xlfn.XLOOKUP(InputValueObjects[[#This Row],[EntityNo]],InputEntities[ENo],InputEntities[Entity],"",0,1)</f>
        <v/>
      </c>
      <c r="L132" s="8"/>
      <c r="M132" s="8"/>
      <c r="N132" s="8"/>
      <c r="O132" s="8"/>
      <c r="P132" s="8"/>
      <c r="Q132" s="5" t="str">
        <f>SUBSTITUTE(PROPER(InputValueObjects[[#This Row],[DBカラム_物理名]]),"_","")</f>
        <v/>
      </c>
      <c r="R132" s="8"/>
      <c r="S132" s="5" t="str">
        <f>InputValueObjects[[#This Row],[ValueObject_ベース]]</f>
        <v/>
      </c>
      <c r="T132" s="5" t="str">
        <f>IF(InputValueObjects[[#This Row],[ValueObject_修正]]="",SUBSTITUTE(PROPER(InputValueObjects[[#This Row],[DBカラム_物理名]]),"_",""),InputValueObjects[[#This Row],[ValueObject_修正]])</f>
        <v/>
      </c>
      <c r="U132" s="5" t="str">
        <f>InputValueObjects[[#This Row],[型_ベース]]&amp;IF(InputValueObjects[[#This Row],[NotNull]]=1,"","?")</f>
        <v>?</v>
      </c>
    </row>
    <row r="133" spans="2:21" x14ac:dyDescent="0.4">
      <c r="B133" s="36">
        <f>ROW(InputEntities[[#This Row],[ENo]])-10</f>
        <v>123</v>
      </c>
      <c r="C133" s="8"/>
      <c r="D133" s="8"/>
      <c r="E133" s="28"/>
      <c r="F133" s="6" t="str">
        <f t="shared" si="6"/>
        <v/>
      </c>
      <c r="I133" s="16">
        <f>ROW(InputValueObjects[[#This Row],[VONo]])-10</f>
        <v>123</v>
      </c>
      <c r="J133" s="8"/>
      <c r="K133" s="5" t="str">
        <f>_xlfn.XLOOKUP(InputValueObjects[[#This Row],[EntityNo]],InputEntities[ENo],InputEntities[Entity],"",0,1)</f>
        <v/>
      </c>
      <c r="L133" s="8"/>
      <c r="M133" s="8"/>
      <c r="N133" s="8"/>
      <c r="O133" s="8"/>
      <c r="P133" s="8"/>
      <c r="Q133" s="5" t="str">
        <f>SUBSTITUTE(PROPER(InputValueObjects[[#This Row],[DBカラム_物理名]]),"_","")</f>
        <v/>
      </c>
      <c r="R133" s="8"/>
      <c r="S133" s="5" t="str">
        <f>InputValueObjects[[#This Row],[ValueObject_ベース]]</f>
        <v/>
      </c>
      <c r="T133" s="5" t="str">
        <f>IF(InputValueObjects[[#This Row],[ValueObject_修正]]="",SUBSTITUTE(PROPER(InputValueObjects[[#This Row],[DBカラム_物理名]]),"_",""),InputValueObjects[[#This Row],[ValueObject_修正]])</f>
        <v/>
      </c>
      <c r="U133" s="5" t="str">
        <f>InputValueObjects[[#This Row],[型_ベース]]&amp;IF(InputValueObjects[[#This Row],[NotNull]]=1,"","?")</f>
        <v>?</v>
      </c>
    </row>
    <row r="134" spans="2:21" x14ac:dyDescent="0.4">
      <c r="B134" s="36">
        <f>ROW(InputEntities[[#This Row],[ENo]])-10</f>
        <v>124</v>
      </c>
      <c r="C134" s="8"/>
      <c r="D134" s="8"/>
      <c r="E134" s="28"/>
      <c r="F134" s="6" t="str">
        <f t="shared" si="6"/>
        <v/>
      </c>
      <c r="I134" s="16">
        <f>ROW(InputValueObjects[[#This Row],[VONo]])-10</f>
        <v>124</v>
      </c>
      <c r="J134" s="8"/>
      <c r="K134" s="5" t="str">
        <f>_xlfn.XLOOKUP(InputValueObjects[[#This Row],[EntityNo]],InputEntities[ENo],InputEntities[Entity],"",0,1)</f>
        <v/>
      </c>
      <c r="L134" s="8"/>
      <c r="M134" s="8"/>
      <c r="N134" s="8"/>
      <c r="O134" s="8"/>
      <c r="P134" s="8"/>
      <c r="Q134" s="5" t="str">
        <f>SUBSTITUTE(PROPER(InputValueObjects[[#This Row],[DBカラム_物理名]]),"_","")</f>
        <v/>
      </c>
      <c r="R134" s="8"/>
      <c r="S134" s="5" t="str">
        <f>InputValueObjects[[#This Row],[ValueObject_ベース]]</f>
        <v/>
      </c>
      <c r="T134" s="5" t="str">
        <f>IF(InputValueObjects[[#This Row],[ValueObject_修正]]="",SUBSTITUTE(PROPER(InputValueObjects[[#This Row],[DBカラム_物理名]]),"_",""),InputValueObjects[[#This Row],[ValueObject_修正]])</f>
        <v/>
      </c>
      <c r="U134" s="5" t="str">
        <f>InputValueObjects[[#This Row],[型_ベース]]&amp;IF(InputValueObjects[[#This Row],[NotNull]]=1,"","?")</f>
        <v>?</v>
      </c>
    </row>
    <row r="135" spans="2:21" x14ac:dyDescent="0.4">
      <c r="B135" s="36">
        <f>ROW(InputEntities[[#This Row],[ENo]])-10</f>
        <v>125</v>
      </c>
      <c r="C135" s="8"/>
      <c r="D135" s="8"/>
      <c r="E135" s="28"/>
      <c r="F135" s="6" t="str">
        <f t="shared" si="6"/>
        <v/>
      </c>
      <c r="I135" s="16">
        <f>ROW(InputValueObjects[[#This Row],[VONo]])-10</f>
        <v>125</v>
      </c>
      <c r="J135" s="8"/>
      <c r="K135" s="5" t="str">
        <f>_xlfn.XLOOKUP(InputValueObjects[[#This Row],[EntityNo]],InputEntities[ENo],InputEntities[Entity],"",0,1)</f>
        <v/>
      </c>
      <c r="L135" s="8"/>
      <c r="M135" s="8"/>
      <c r="N135" s="8"/>
      <c r="O135" s="8"/>
      <c r="P135" s="8"/>
      <c r="Q135" s="5" t="str">
        <f>SUBSTITUTE(PROPER(InputValueObjects[[#This Row],[DBカラム_物理名]]),"_","")</f>
        <v/>
      </c>
      <c r="R135" s="8"/>
      <c r="S135" s="5" t="str">
        <f>InputValueObjects[[#This Row],[ValueObject_ベース]]</f>
        <v/>
      </c>
      <c r="T135" s="5" t="str">
        <f>IF(InputValueObjects[[#This Row],[ValueObject_修正]]="",SUBSTITUTE(PROPER(InputValueObjects[[#This Row],[DBカラム_物理名]]),"_",""),InputValueObjects[[#This Row],[ValueObject_修正]])</f>
        <v/>
      </c>
      <c r="U135" s="5" t="str">
        <f>InputValueObjects[[#This Row],[型_ベース]]&amp;IF(InputValueObjects[[#This Row],[NotNull]]=1,"","?")</f>
        <v>?</v>
      </c>
    </row>
    <row r="136" spans="2:21" x14ac:dyDescent="0.4">
      <c r="B136" s="36">
        <f>ROW(InputEntities[[#This Row],[ENo]])-10</f>
        <v>126</v>
      </c>
      <c r="C136" s="8"/>
      <c r="D136" s="8"/>
      <c r="E136" s="28"/>
      <c r="F136" s="6" t="str">
        <f t="shared" si="6"/>
        <v/>
      </c>
      <c r="I136" s="16">
        <f>ROW(InputValueObjects[[#This Row],[VONo]])-10</f>
        <v>126</v>
      </c>
      <c r="J136" s="8"/>
      <c r="K136" s="5" t="str">
        <f>_xlfn.XLOOKUP(InputValueObjects[[#This Row],[EntityNo]],InputEntities[ENo],InputEntities[Entity],"",0,1)</f>
        <v/>
      </c>
      <c r="L136" s="8"/>
      <c r="M136" s="8"/>
      <c r="N136" s="8"/>
      <c r="O136" s="8"/>
      <c r="P136" s="8"/>
      <c r="Q136" s="5" t="str">
        <f>SUBSTITUTE(PROPER(InputValueObjects[[#This Row],[DBカラム_物理名]]),"_","")</f>
        <v/>
      </c>
      <c r="R136" s="8"/>
      <c r="S136" s="5" t="str">
        <f>InputValueObjects[[#This Row],[ValueObject_ベース]]</f>
        <v/>
      </c>
      <c r="T136" s="5" t="str">
        <f>IF(InputValueObjects[[#This Row],[ValueObject_修正]]="",SUBSTITUTE(PROPER(InputValueObjects[[#This Row],[DBカラム_物理名]]),"_",""),InputValueObjects[[#This Row],[ValueObject_修正]])</f>
        <v/>
      </c>
      <c r="U136" s="5" t="str">
        <f>InputValueObjects[[#This Row],[型_ベース]]&amp;IF(InputValueObjects[[#This Row],[NotNull]]=1,"","?")</f>
        <v>?</v>
      </c>
    </row>
    <row r="137" spans="2:21" x14ac:dyDescent="0.4">
      <c r="B137" s="36">
        <f>ROW(InputEntities[[#This Row],[ENo]])-10</f>
        <v>127</v>
      </c>
      <c r="C137" s="8"/>
      <c r="D137" s="8"/>
      <c r="E137" s="28"/>
      <c r="F137" s="6" t="str">
        <f t="shared" si="6"/>
        <v/>
      </c>
      <c r="I137" s="16">
        <f>ROW(InputValueObjects[[#This Row],[VONo]])-10</f>
        <v>127</v>
      </c>
      <c r="J137" s="8"/>
      <c r="K137" s="5" t="str">
        <f>_xlfn.XLOOKUP(InputValueObjects[[#This Row],[EntityNo]],InputEntities[ENo],InputEntities[Entity],"",0,1)</f>
        <v/>
      </c>
      <c r="L137" s="8"/>
      <c r="M137" s="8"/>
      <c r="N137" s="8"/>
      <c r="O137" s="8"/>
      <c r="P137" s="8"/>
      <c r="Q137" s="5" t="str">
        <f>SUBSTITUTE(PROPER(InputValueObjects[[#This Row],[DBカラム_物理名]]),"_","")</f>
        <v/>
      </c>
      <c r="R137" s="8"/>
      <c r="S137" s="5" t="str">
        <f>InputValueObjects[[#This Row],[ValueObject_ベース]]</f>
        <v/>
      </c>
      <c r="T137" s="5" t="str">
        <f>IF(InputValueObjects[[#This Row],[ValueObject_修正]]="",SUBSTITUTE(PROPER(InputValueObjects[[#This Row],[DBカラム_物理名]]),"_",""),InputValueObjects[[#This Row],[ValueObject_修正]])</f>
        <v/>
      </c>
      <c r="U137" s="5" t="str">
        <f>InputValueObjects[[#This Row],[型_ベース]]&amp;IF(InputValueObjects[[#This Row],[NotNull]]=1,"","?")</f>
        <v>?</v>
      </c>
    </row>
    <row r="138" spans="2:21" x14ac:dyDescent="0.4">
      <c r="B138" s="36">
        <f>ROW(InputEntities[[#This Row],[ENo]])-10</f>
        <v>128</v>
      </c>
      <c r="C138" s="8"/>
      <c r="D138" s="8"/>
      <c r="E138" s="28"/>
      <c r="F138" s="6" t="str">
        <f t="shared" si="6"/>
        <v/>
      </c>
      <c r="I138" s="16">
        <f>ROW(InputValueObjects[[#This Row],[VONo]])-10</f>
        <v>128</v>
      </c>
      <c r="J138" s="8"/>
      <c r="K138" s="5" t="str">
        <f>_xlfn.XLOOKUP(InputValueObjects[[#This Row],[EntityNo]],InputEntities[ENo],InputEntities[Entity],"",0,1)</f>
        <v/>
      </c>
      <c r="L138" s="8"/>
      <c r="M138" s="8"/>
      <c r="N138" s="8"/>
      <c r="O138" s="8"/>
      <c r="P138" s="8"/>
      <c r="Q138" s="5" t="str">
        <f>SUBSTITUTE(PROPER(InputValueObjects[[#This Row],[DBカラム_物理名]]),"_","")</f>
        <v/>
      </c>
      <c r="R138" s="8"/>
      <c r="S138" s="5" t="str">
        <f>InputValueObjects[[#This Row],[ValueObject_ベース]]</f>
        <v/>
      </c>
      <c r="T138" s="5" t="str">
        <f>IF(InputValueObjects[[#This Row],[ValueObject_修正]]="",SUBSTITUTE(PROPER(InputValueObjects[[#This Row],[DBカラム_物理名]]),"_",""),InputValueObjects[[#This Row],[ValueObject_修正]])</f>
        <v/>
      </c>
      <c r="U138" s="5" t="str">
        <f>InputValueObjects[[#This Row],[型_ベース]]&amp;IF(InputValueObjects[[#This Row],[NotNull]]=1,"","?")</f>
        <v>?</v>
      </c>
    </row>
    <row r="139" spans="2:21" x14ac:dyDescent="0.4">
      <c r="B139" s="36">
        <f>ROW(InputEntities[[#This Row],[ENo]])-10</f>
        <v>129</v>
      </c>
      <c r="C139" s="8"/>
      <c r="D139" s="8"/>
      <c r="E139" s="28"/>
      <c r="F139" s="6" t="str">
        <f t="shared" ref="F139:F140" si="7">IF(D139&lt;&gt;"",MID(SUBSTITUTE(PROPER(D139),"_",""),$D$5,99)&amp;"Entity","")</f>
        <v/>
      </c>
      <c r="I139" s="16">
        <f>ROW(InputValueObjects[[#This Row],[VONo]])-10</f>
        <v>129</v>
      </c>
      <c r="J139" s="8"/>
      <c r="K139" s="5" t="str">
        <f>_xlfn.XLOOKUP(InputValueObjects[[#This Row],[EntityNo]],InputEntities[ENo],InputEntities[Entity],"",0,1)</f>
        <v/>
      </c>
      <c r="L139" s="8"/>
      <c r="M139" s="8"/>
      <c r="N139" s="8"/>
      <c r="O139" s="8"/>
      <c r="P139" s="8"/>
      <c r="Q139" s="5" t="str">
        <f>SUBSTITUTE(PROPER(InputValueObjects[[#This Row],[DBカラム_物理名]]),"_","")</f>
        <v/>
      </c>
      <c r="R139" s="8"/>
      <c r="S139" s="5" t="str">
        <f>InputValueObjects[[#This Row],[ValueObject_ベース]]</f>
        <v/>
      </c>
      <c r="T139" s="5" t="str">
        <f>IF(InputValueObjects[[#This Row],[ValueObject_修正]]="",SUBSTITUTE(PROPER(InputValueObjects[[#This Row],[DBカラム_物理名]]),"_",""),InputValueObjects[[#This Row],[ValueObject_修正]])</f>
        <v/>
      </c>
      <c r="U139" s="5" t="str">
        <f>InputValueObjects[[#This Row],[型_ベース]]&amp;IF(InputValueObjects[[#This Row],[NotNull]]=1,"","?")</f>
        <v>?</v>
      </c>
    </row>
    <row r="140" spans="2:21" x14ac:dyDescent="0.4">
      <c r="B140" s="36">
        <f>ROW(InputEntities[[#This Row],[ENo]])-10</f>
        <v>130</v>
      </c>
      <c r="C140" s="8"/>
      <c r="D140" s="8"/>
      <c r="E140" s="28"/>
      <c r="F140" s="6" t="str">
        <f t="shared" si="7"/>
        <v/>
      </c>
      <c r="I140" s="16">
        <f>ROW(InputValueObjects[[#This Row],[VONo]])-10</f>
        <v>130</v>
      </c>
      <c r="J140" s="8"/>
      <c r="K140" s="5" t="str">
        <f>_xlfn.XLOOKUP(InputValueObjects[[#This Row],[EntityNo]],InputEntities[ENo],InputEntities[Entity],"",0,1)</f>
        <v/>
      </c>
      <c r="L140" s="8"/>
      <c r="M140" s="8"/>
      <c r="N140" s="8"/>
      <c r="O140" s="8"/>
      <c r="P140" s="8"/>
      <c r="Q140" s="5" t="str">
        <f>SUBSTITUTE(PROPER(InputValueObjects[[#This Row],[DBカラム_物理名]]),"_","")</f>
        <v/>
      </c>
      <c r="R140" s="8"/>
      <c r="S140" s="5" t="str">
        <f>InputValueObjects[[#This Row],[ValueObject_ベース]]</f>
        <v/>
      </c>
      <c r="T140" s="5" t="str">
        <f>IF(InputValueObjects[[#This Row],[ValueObject_修正]]="",SUBSTITUTE(PROPER(InputValueObjects[[#This Row],[DBカラム_物理名]]),"_",""),InputValueObjects[[#This Row],[ValueObject_修正]])</f>
        <v/>
      </c>
      <c r="U140" s="5" t="str">
        <f>InputValueObjects[[#This Row],[型_ベース]]&amp;IF(InputValueObjects[[#This Row],[NotNull]]=1,"","?")</f>
        <v>?</v>
      </c>
    </row>
  </sheetData>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CBF2-B4A1-4D88-9B56-80684125A85D}">
  <dimension ref="A1:Q2"/>
  <sheetViews>
    <sheetView topLeftCell="I1" zoomScale="70" zoomScaleNormal="70" workbookViewId="0">
      <selection activeCell="L3" sqref="L3"/>
    </sheetView>
  </sheetViews>
  <sheetFormatPr defaultRowHeight="15.45" x14ac:dyDescent="0.4"/>
  <cols>
    <col min="1" max="1" width="47.4375" customWidth="1"/>
    <col min="2" max="2" width="38.9375" customWidth="1"/>
    <col min="3" max="4" width="33.25" customWidth="1"/>
    <col min="5" max="8" width="28.5625" customWidth="1"/>
    <col min="9" max="9" width="36.5" customWidth="1"/>
    <col min="10" max="10" width="41" customWidth="1"/>
    <col min="11" max="11" width="42.5" customWidth="1"/>
    <col min="12" max="12" width="70.875" customWidth="1"/>
    <col min="13" max="13" width="46.4375" customWidth="1"/>
    <col min="14" max="14" width="45.1875" customWidth="1"/>
    <col min="15" max="15" width="45.4375" customWidth="1"/>
    <col min="16" max="16" width="71.5" customWidth="1"/>
    <col min="17" max="17" width="56.0625" customWidth="1"/>
  </cols>
  <sheetData>
    <row r="1" spans="1:17" x14ac:dyDescent="0.4">
      <c r="A1" s="24" t="s">
        <v>15</v>
      </c>
      <c r="B1" s="25" t="s">
        <v>7</v>
      </c>
      <c r="C1" s="25" t="s">
        <v>34</v>
      </c>
      <c r="D1" s="25" t="s">
        <v>95</v>
      </c>
      <c r="E1" s="25" t="s">
        <v>35</v>
      </c>
      <c r="F1" s="25" t="s">
        <v>54</v>
      </c>
      <c r="G1" s="25" t="s">
        <v>60</v>
      </c>
      <c r="H1" s="25" t="s">
        <v>66</v>
      </c>
      <c r="I1" s="25" t="s">
        <v>48</v>
      </c>
      <c r="J1" s="25" t="s">
        <v>50</v>
      </c>
      <c r="K1" s="25" t="s">
        <v>65</v>
      </c>
      <c r="L1" s="25" t="s">
        <v>72</v>
      </c>
      <c r="M1" s="25" t="s">
        <v>79</v>
      </c>
      <c r="N1" s="25" t="s">
        <v>74</v>
      </c>
      <c r="O1" s="25" t="s">
        <v>84</v>
      </c>
      <c r="P1" s="25" t="s">
        <v>86</v>
      </c>
      <c r="Q1" s="25" t="s">
        <v>81</v>
      </c>
    </row>
    <row r="2" spans="1:17" ht="359.6" customHeight="1" x14ac:dyDescent="0.4">
      <c r="A2" s="23" t="s">
        <v>93</v>
      </c>
      <c r="B2" s="23" t="s">
        <v>22</v>
      </c>
      <c r="C2" s="23" t="s">
        <v>38</v>
      </c>
      <c r="D2" s="23" t="s">
        <v>107</v>
      </c>
      <c r="E2" s="23" t="s">
        <v>36</v>
      </c>
      <c r="F2" s="23" t="s">
        <v>59</v>
      </c>
      <c r="G2" s="23" t="s">
        <v>61</v>
      </c>
      <c r="H2" s="23" t="s">
        <v>67</v>
      </c>
      <c r="I2" s="23" t="s">
        <v>51</v>
      </c>
      <c r="J2" s="23" t="s">
        <v>52</v>
      </c>
      <c r="K2" s="23" t="s">
        <v>70</v>
      </c>
      <c r="L2" s="23" t="s">
        <v>131</v>
      </c>
      <c r="M2" s="23" t="s">
        <v>77</v>
      </c>
      <c r="N2" s="23" t="s">
        <v>92</v>
      </c>
      <c r="O2" s="23" t="s">
        <v>85</v>
      </c>
      <c r="P2" s="23" t="s">
        <v>88</v>
      </c>
      <c r="Q2" s="23" t="s">
        <v>89</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FBE1-E7E4-4C8A-9515-756D833AE240}">
  <dimension ref="A1:C5"/>
  <sheetViews>
    <sheetView workbookViewId="0">
      <selection activeCell="B6" sqref="B6"/>
    </sheetView>
  </sheetViews>
  <sheetFormatPr defaultRowHeight="15.45" x14ac:dyDescent="0.4"/>
  <cols>
    <col min="2" max="2" width="11.3125" bestFit="1" customWidth="1"/>
    <col min="3" max="3" width="17.875" bestFit="1" customWidth="1"/>
  </cols>
  <sheetData>
    <row r="1" spans="1:3" x14ac:dyDescent="0.4">
      <c r="A1" t="s">
        <v>11</v>
      </c>
      <c r="B1" t="s">
        <v>97</v>
      </c>
      <c r="C1" t="s">
        <v>40</v>
      </c>
    </row>
    <row r="2" spans="1:3" x14ac:dyDescent="0.4">
      <c r="A2" t="s">
        <v>12</v>
      </c>
      <c r="B2" t="s">
        <v>98</v>
      </c>
      <c r="C2" t="s">
        <v>41</v>
      </c>
    </row>
    <row r="3" spans="1:3" x14ac:dyDescent="0.4">
      <c r="A3" t="s">
        <v>13</v>
      </c>
      <c r="B3" t="s">
        <v>99</v>
      </c>
      <c r="C3" t="s">
        <v>42</v>
      </c>
    </row>
    <row r="4" spans="1:3" x14ac:dyDescent="0.4">
      <c r="A4" t="s">
        <v>14</v>
      </c>
      <c r="B4" t="s">
        <v>100</v>
      </c>
      <c r="C4" t="s">
        <v>43</v>
      </c>
    </row>
    <row r="5" spans="1:3" x14ac:dyDescent="0.4">
      <c r="A5" t="s">
        <v>44</v>
      </c>
      <c r="B5" t="s">
        <v>101</v>
      </c>
      <c r="C5" t="s">
        <v>45</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2132A-8525-452A-8D27-F2360FE6F364}">
  <dimension ref="A1:C3"/>
  <sheetViews>
    <sheetView workbookViewId="0">
      <selection activeCell="C3" sqref="C3"/>
    </sheetView>
  </sheetViews>
  <sheetFormatPr defaultRowHeight="15.45" x14ac:dyDescent="0.4"/>
  <cols>
    <col min="2" max="2" width="10.5625" bestFit="1" customWidth="1"/>
    <col min="3" max="3" width="59.4375" bestFit="1" customWidth="1"/>
  </cols>
  <sheetData>
    <row r="1" spans="1:3" x14ac:dyDescent="0.4">
      <c r="A1" t="s">
        <v>108</v>
      </c>
      <c r="B1" t="s">
        <v>110</v>
      </c>
      <c r="C1" t="s">
        <v>109</v>
      </c>
    </row>
    <row r="2" spans="1:3" x14ac:dyDescent="0.4">
      <c r="A2" t="s">
        <v>111</v>
      </c>
      <c r="B2" s="42">
        <v>44925</v>
      </c>
      <c r="C2" t="s">
        <v>112</v>
      </c>
    </row>
    <row r="3" spans="1:3" x14ac:dyDescent="0.4">
      <c r="A3" t="s">
        <v>121</v>
      </c>
      <c r="B3" s="42">
        <v>44934</v>
      </c>
      <c r="C3" t="s">
        <v>122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5101-7113-40C3-853D-487DB84244C5}">
  <sheetPr>
    <tabColor theme="0" tint="-0.499984740745262"/>
  </sheetPr>
  <dimension ref="A1"/>
  <sheetViews>
    <sheetView workbookViewId="0"/>
  </sheetViews>
  <sheetFormatPr defaultRowHeight="15.4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EE6B-D82B-4E88-BA48-9ACEC7A14850}">
  <dimension ref="A1:Y133"/>
  <sheetViews>
    <sheetView zoomScale="70" zoomScaleNormal="70" workbookViewId="0">
      <selection activeCell="Y5" sqref="Y5"/>
    </sheetView>
  </sheetViews>
  <sheetFormatPr defaultRowHeight="20.05" customHeight="1" outlineLevelCol="1" x14ac:dyDescent="0.4"/>
  <cols>
    <col min="1" max="1" width="2.5625" customWidth="1"/>
    <col min="2" max="2" width="7.8125" bestFit="1" customWidth="1"/>
    <col min="3" max="3" width="31" bestFit="1" customWidth="1"/>
    <col min="4" max="4" width="25.375" bestFit="1" customWidth="1"/>
    <col min="5" max="5" width="25.375" customWidth="1"/>
    <col min="6" max="6" width="32.0625" hidden="1" customWidth="1" outlineLevel="1"/>
    <col min="7" max="9" width="9" hidden="1" customWidth="1" outlineLevel="1"/>
    <col min="10" max="10" width="22.625" hidden="1" customWidth="1" outlineLevel="1"/>
    <col min="11" max="12" width="27.9375" hidden="1" customWidth="1" outlineLevel="1"/>
    <col min="13" max="13" width="44.6875" hidden="1" customWidth="1" outlineLevel="1"/>
    <col min="14" max="17" width="27.125" hidden="1" customWidth="1" outlineLevel="1"/>
    <col min="18" max="18" width="28.1875" hidden="1" customWidth="1" outlineLevel="1"/>
    <col min="19" max="19" width="27.125" hidden="1" customWidth="1" outlineLevel="1"/>
    <col min="20" max="20" width="32.0625" hidden="1" customWidth="1" outlineLevel="1"/>
    <col min="21" max="21" width="33.6875" hidden="1" customWidth="1" outlineLevel="1"/>
    <col min="22" max="22" width="35.5" hidden="1" customWidth="1" outlineLevel="1"/>
    <col min="23" max="24" width="33.625" hidden="1" customWidth="1" outlineLevel="1"/>
    <col min="25" max="25" width="49.6875" customWidth="1" collapsed="1"/>
    <col min="26" max="26" width="64.75" customWidth="1"/>
  </cols>
  <sheetData>
    <row r="1" spans="1:25" ht="19.3" x14ac:dyDescent="0.4">
      <c r="A1" s="1" t="s">
        <v>15</v>
      </c>
    </row>
    <row r="2" spans="1:25" ht="15.45" x14ac:dyDescent="0.4"/>
    <row r="3" spans="1:25" ht="15.45" x14ac:dyDescent="0.4">
      <c r="B3" s="15" t="s">
        <v>28</v>
      </c>
      <c r="C3" s="15" t="s">
        <v>7</v>
      </c>
      <c r="D3" s="11" t="s">
        <v>15</v>
      </c>
      <c r="E3" s="11" t="s">
        <v>17</v>
      </c>
      <c r="F3" s="11" t="s">
        <v>55</v>
      </c>
      <c r="G3" s="11" t="s">
        <v>8</v>
      </c>
      <c r="H3" s="11" t="s">
        <v>9</v>
      </c>
      <c r="I3" s="11" t="s">
        <v>11</v>
      </c>
      <c r="J3" s="11" t="s">
        <v>23</v>
      </c>
      <c r="K3" s="11" t="s">
        <v>24</v>
      </c>
      <c r="L3" s="11" t="s">
        <v>27</v>
      </c>
      <c r="M3" s="11" t="s">
        <v>30</v>
      </c>
      <c r="N3" s="11" t="s">
        <v>31</v>
      </c>
      <c r="O3" s="11" t="s">
        <v>40</v>
      </c>
      <c r="P3" s="11" t="s">
        <v>102</v>
      </c>
      <c r="Q3" s="11" t="s">
        <v>103</v>
      </c>
      <c r="R3" s="11" t="s">
        <v>48</v>
      </c>
      <c r="S3" s="11" t="s">
        <v>49</v>
      </c>
      <c r="T3" s="11" t="s">
        <v>46</v>
      </c>
      <c r="U3" s="11" t="s">
        <v>63</v>
      </c>
      <c r="V3" s="17" t="s">
        <v>65</v>
      </c>
      <c r="W3" s="17" t="s">
        <v>83</v>
      </c>
      <c r="X3" s="17" t="s">
        <v>87</v>
      </c>
      <c r="Y3" s="18" t="s">
        <v>26</v>
      </c>
    </row>
    <row r="4" spans="1:25" ht="175.3" customHeight="1" x14ac:dyDescent="0.4">
      <c r="B4" s="20">
        <f>ROW(ValueObject[[#This Row],[VONo]])-3</f>
        <v>1</v>
      </c>
      <c r="C4" s="21" t="str">
        <f>_xlfn.XLOOKUP(ValueObject[[#This Row],[VONo]],InputValueObjects[VONo],InputValueObjects[Entity],"",0,1)</f>
        <v>SampleMstEntity</v>
      </c>
      <c r="D4" s="21" t="str">
        <f>_xlfn.XLOOKUP(ValueObject[[#This Row],[VONo]],InputValueObjects[VONo],InputValueObjects[ValueObject],"",0,1)</f>
        <v>SampleCode</v>
      </c>
      <c r="E4" s="21" t="str">
        <f>_xlfn.XLOOKUP(ValueObject[[#This Row],[VONo]],InputValueObjects[VONo],InputValueObjects[DBカラム_物理名],"",0,1)</f>
        <v>sample_code</v>
      </c>
      <c r="F4" s="19" t="str">
        <f>"@"&amp;ValueObject[[#This Row],[DBテーブル_物理名]]</f>
        <v>@sample_code</v>
      </c>
      <c r="G4" s="21">
        <f>_xlfn.XLOOKUP(ValueObject[[#This Row],[VONo]],InputValueObjects[VONo],InputValueObjects[PK],"",0,1)</f>
        <v>1</v>
      </c>
      <c r="H4" s="21">
        <f>_xlfn.XLOOKUP(ValueObject[[#This Row],[VONo]],InputValueObjects[VONo],InputValueObjects[NotNull],"",0,1)</f>
        <v>1</v>
      </c>
      <c r="I4" s="21" t="str">
        <f>_xlfn.XLOOKUP(ValueObject[[#This Row],[VONo]],InputValueObjects[VONo],InputValueObjects[型],"",0,1)</f>
        <v>string</v>
      </c>
      <c r="J4" s="21" t="str">
        <f>REPLACE(ValueObject[[#This Row],[ValueObject]],1,1,LOWER(LEFT(ValueObject[[#This Row],[ValueObject]])))</f>
        <v>sampleCode</v>
      </c>
      <c r="K4" s="21" t="str">
        <f>ValueObject[[#This Row],[型]]&amp;" "&amp;ValueObject[[#This Row],[変数_VO]]</f>
        <v>string sampleCode</v>
      </c>
      <c r="L4" s="21" t="str">
        <f>_xlfn.XLOOKUP(ValueObject[[#This Row],[VONo]],InputValueObjects[VONo],InputValueObjects[Entity_プロパティ],"",0,1)</f>
        <v>SampleCode</v>
      </c>
      <c r="M4" s="21" t="str">
        <f>ValueObject[[#This Row],[Entity_プロパティ]]&amp;" = new "&amp;ValueObject[[#This Row],[ValueObject]]&amp;"("&amp;ValueObject[[#This Row],[変数_VO]]&amp;");"</f>
        <v>SampleCode = new SampleCode(sampleCode);</v>
      </c>
      <c r="N4" s="21" t="str">
        <f>"public "&amp;ValueObject[[#This Row],[ValueObject]]&amp;" "&amp;ValueObject[[#This Row],[Entity_プロパティ]]&amp;" { get; }"</f>
        <v>public SampleCode SampleCode { get; }</v>
      </c>
      <c r="O4" s="21" t="str">
        <f>_xlfn.XLOOKUP(SUBSTITUTE(ValueObject[[#This Row],[型]],"?",""),Types[型],Types[Convert],"",,1)</f>
        <v>Convert.ToString</v>
      </c>
      <c r="P4" s="21" t="str">
        <f>_xlfn.XLOOKUP(SUBSTITUTE(ValueObject[[#This Row],[型]],"?",""),Types[型],Types[型_SQLite],"",0,1)</f>
        <v>TEXT</v>
      </c>
      <c r="Q4" s="21" t="str">
        <f>IF(ValueObject[[#This Row],[SQLite_型]]="","",ValueObject[[#This Row],[DBテーブル_物理名]]&amp;" "&amp;ValueObject[[#This Row],[SQLite_型]])</f>
        <v>sample_code TEXT</v>
      </c>
      <c r="R4" s="19" t="str" cm="1">
        <f t="array" ref="R4">SUBSTITUTE(SUBSTITUTE(Templates[Repository_Entity_Args_NotNull],"__Convert__",ValueObject[[#This Row],[Convert]]),"__TableColumn__",ValueObject[[#This Row],[DBテーブル_物理名]])</f>
        <v>Convert.ToString(reader["sample_code"])</v>
      </c>
      <c r="S4" s="19" t="str" cm="1">
        <f t="array" ref="S4">SUBSTITUTE(SUBSTITUTE(Templates[Repository_Entity_Args_Null],"__Convert__",ValueObject[[#This Row],[Convert]]),"__TableColumn__",ValueObject[[#This Row],[DBテーブル_物理名]])</f>
        <v>reader["sample_code"] != DBNull.Value ? Convert.ToString(reader["sample_code"]) : null</v>
      </c>
      <c r="T4" s="19" t="str">
        <f>IF(ValueObject[[#This Row],[NotNull]]=1,ValueObject[[#This Row],[Repository_Entity_Args_NotNull]],ValueObject[[#This Row],[Repository_Entity_Args_Null]])</f>
        <v>Convert.ToString(reader["sample_code"])</v>
      </c>
      <c r="U4" s="19" t="str">
        <f>ValueObject[[#This Row],[DBテーブル_物理名]]&amp;" = @"&amp;ValueObject[[#This Row],[DBテーブル_物理名]]</f>
        <v>sample_code = @sample_code</v>
      </c>
      <c r="V4" s="19" t="str" cm="1">
        <f t="array" ref="V4">SUBSTITUTE(SUBSTITUTE(Templates[SQLiteParameter_Args],"__Column__",ValueObject[[#This Row],[DBテーブル_物理名]]),"__VO__",ValueObject[[#This Row],[Entity_プロパティ]])</f>
        <v>new SQLiteParameter("@sample_code", entity.SampleCode.Value)</v>
      </c>
      <c r="W4" s="19" t="str" cm="1">
        <f t="array" ref="W4">SUBSTITUTE(SUBSTITUTE(Templates[ViewModelEntity_Property_get],"__Type__",ValueObject[[#This Row],[型]]),"__EntityProperty__",ValueObject[[#This Row],[Entity_プロパティ]])</f>
        <v xml:space="preserve">        public string SampleCode =&gt; _entity.SampleCode.Value;</v>
      </c>
      <c r="X4" s="19" t="str" cm="1">
        <f t="array" ref="X4">SUBSTITUTE(SUBSTITUTE(Templates[ViewModelEntity_Property_getset],"__Type__",ValueObject[[#This Row],[型]]),"__EntityProperty__",ValueObject[[#This Row],[Entity_プロパティ]])</f>
        <v xml:space="preserve">       public string SampleCode 
        {
            get { return _entity.SampleCode.Value; }
            set { _entity.SampleCode = new SampleCode(value); }
        }</v>
      </c>
      <c r="Y4" s="19" t="str" cm="1">
        <f t="array" ref="Y4">SUBSTITUTE(SUBSTITUTE(SUBSTITUTE(Templates[ValueObject],"__SN__",'1_インプット'!$D$3),"__VO__",ValueObject[[#This Row],[ValueObject]]),"__VOType__",ValueObject[[#This Row],[型]])</f>
        <v>using Template2.Domain.ValueObjects;
namespace Template2.Domain.ValueObjects
{
    public sealed class SampleCode : ValueObject&lt;SampleCode&gt;
    {
        /// &lt;summary&gt;
        /// コンストラクタ
        /// &lt;/summary&gt;
        /// &lt;param name="value"&gt;&lt;/param&gt;
        public SampleCode(string value)
        {
            Value = value;
        }
        public string Value { get; }
        protected override bool EqualsCore(SampleCode other)
        {
            return Value == other.Value;
        }
        protected override int GetHashCodeCore()
        {
            return Value.GetHashCode();
        }
        public override string ToString()
        {
            if (Value == null)
            {
                return String.Empty;
            }
            return Value.ToString();
        }
    }
}</v>
      </c>
    </row>
    <row r="5" spans="1:25" ht="20.05" customHeight="1" x14ac:dyDescent="0.4">
      <c r="B5" s="20">
        <f>ROW(ValueObject[[#This Row],[VONo]])-3</f>
        <v>2</v>
      </c>
      <c r="C5" s="21" t="str">
        <f>_xlfn.XLOOKUP(ValueObject[[#This Row],[VONo]],InputValueObjects[VONo],InputValueObjects[Entity],"",0,1)</f>
        <v>SampleMstEntity</v>
      </c>
      <c r="D5" s="21" t="str">
        <f>_xlfn.XLOOKUP(ValueObject[[#This Row],[VONo]],InputValueObjects[VONo],InputValueObjects[ValueObject],"",0,1)</f>
        <v>SampleName</v>
      </c>
      <c r="E5" s="21" t="str">
        <f>_xlfn.XLOOKUP(ValueObject[[#This Row],[VONo]],InputValueObjects[VONo],InputValueObjects[DBカラム_物理名],"",0,1)</f>
        <v>sample_name</v>
      </c>
      <c r="F5" s="19" t="str">
        <f>"@"&amp;ValueObject[[#This Row],[DBテーブル_物理名]]</f>
        <v>@sample_name</v>
      </c>
      <c r="G5" s="21">
        <f>_xlfn.XLOOKUP(ValueObject[[#This Row],[VONo]],InputValueObjects[VONo],InputValueObjects[PK],"",0,1)</f>
        <v>0</v>
      </c>
      <c r="H5" s="21">
        <f>_xlfn.XLOOKUP(ValueObject[[#This Row],[VONo]],InputValueObjects[VONo],InputValueObjects[NotNull],"",0,1)</f>
        <v>1</v>
      </c>
      <c r="I5" s="21" t="str">
        <f>_xlfn.XLOOKUP(ValueObject[[#This Row],[VONo]],InputValueObjects[VONo],InputValueObjects[型],"",0,1)</f>
        <v>string</v>
      </c>
      <c r="J5" s="21" t="str">
        <f>REPLACE(ValueObject[[#This Row],[ValueObject]],1,1,LOWER(LEFT(ValueObject[[#This Row],[ValueObject]])))</f>
        <v>sampleName</v>
      </c>
      <c r="K5" s="21" t="str">
        <f>ValueObject[[#This Row],[型]]&amp;" "&amp;ValueObject[[#This Row],[変数_VO]]</f>
        <v>string sampleName</v>
      </c>
      <c r="L5" s="21" t="str">
        <f>_xlfn.XLOOKUP(ValueObject[[#This Row],[VONo]],InputValueObjects[VONo],InputValueObjects[Entity_プロパティ],"",0,1)</f>
        <v>SampleName</v>
      </c>
      <c r="M5" s="21" t="str">
        <f>ValueObject[[#This Row],[Entity_プロパティ]]&amp;" = new "&amp;ValueObject[[#This Row],[ValueObject]]&amp;"("&amp;ValueObject[[#This Row],[変数_VO]]&amp;");"</f>
        <v>SampleName = new SampleName(sampleName);</v>
      </c>
      <c r="N5" s="21" t="str">
        <f>"public "&amp;ValueObject[[#This Row],[ValueObject]]&amp;" "&amp;ValueObject[[#This Row],[Entity_プロパティ]]&amp;" { get; }"</f>
        <v>public SampleName SampleName { get; }</v>
      </c>
      <c r="O5" s="21" t="str">
        <f>_xlfn.XLOOKUP(SUBSTITUTE(ValueObject[[#This Row],[型]],"?",""),Types[型],Types[Convert],"",,1)</f>
        <v>Convert.ToString</v>
      </c>
      <c r="P5" s="21" t="str">
        <f>_xlfn.XLOOKUP(SUBSTITUTE(ValueObject[[#This Row],[型]],"?",""),Types[型],Types[型_SQLite],"",0,1)</f>
        <v>TEXT</v>
      </c>
      <c r="Q5" s="21" t="str">
        <f>IF(ValueObject[[#This Row],[SQLite_型]]="","",ValueObject[[#This Row],[DBテーブル_物理名]]&amp;" "&amp;ValueObject[[#This Row],[SQLite_型]])</f>
        <v>sample_name TEXT</v>
      </c>
      <c r="R5" s="19" t="str" cm="1">
        <f t="array" ref="R5">SUBSTITUTE(SUBSTITUTE(Templates[Repository_Entity_Args_NotNull],"__Convert__",ValueObject[[#This Row],[Convert]]),"__TableColumn__",ValueObject[[#This Row],[DBテーブル_物理名]])</f>
        <v>Convert.ToString(reader["sample_name"])</v>
      </c>
      <c r="S5" s="19" t="str" cm="1">
        <f t="array" ref="S5">SUBSTITUTE(SUBSTITUTE(Templates[Repository_Entity_Args_Null],"__Convert__",ValueObject[[#This Row],[Convert]]),"__TableColumn__",ValueObject[[#This Row],[DBテーブル_物理名]])</f>
        <v>reader["sample_name"] != DBNull.Value ? Convert.ToString(reader["sample_name"]) : null</v>
      </c>
      <c r="T5" s="19" t="str">
        <f>IF(ValueObject[[#This Row],[NotNull]]=1,ValueObject[[#This Row],[Repository_Entity_Args_NotNull]],ValueObject[[#This Row],[Repository_Entity_Args_Null]])</f>
        <v>Convert.ToString(reader["sample_name"])</v>
      </c>
      <c r="U5" s="19" t="str">
        <f>ValueObject[[#This Row],[DBテーブル_物理名]]&amp;" = @"&amp;ValueObject[[#This Row],[DBテーブル_物理名]]</f>
        <v>sample_name = @sample_name</v>
      </c>
      <c r="V5" s="19" t="str" cm="1">
        <f t="array" ref="V5">SUBSTITUTE(SUBSTITUTE(Templates[SQLiteParameter_Args],"__Column__",ValueObject[[#This Row],[DBテーブル_物理名]]),"__VO__",ValueObject[[#This Row],[Entity_プロパティ]])</f>
        <v>new SQLiteParameter("@sample_name", entity.SampleName.Value)</v>
      </c>
      <c r="W5" s="19" t="str" cm="1">
        <f t="array" ref="W5">SUBSTITUTE(SUBSTITUTE(Templates[ViewModelEntity_Property_get],"__Type__",ValueObject[[#This Row],[型]]),"__EntityProperty__",ValueObject[[#This Row],[Entity_プロパティ]])</f>
        <v xml:space="preserve">        public string SampleName =&gt; _entity.SampleName.Value;</v>
      </c>
      <c r="X5" s="19" t="str" cm="1">
        <f t="array" ref="X5">SUBSTITUTE(SUBSTITUTE(Templates[ViewModelEntity_Property_getset],"__Type__",ValueObject[[#This Row],[型]]),"__EntityProperty__",ValueObject[[#This Row],[Entity_プロパティ]])</f>
        <v xml:space="preserve">       public string SampleName 
        {
            get { return _entity.SampleName.Value; }
            set { _entity.SampleName = new SampleName(value); }
        }</v>
      </c>
      <c r="Y5" s="19" t="str" cm="1">
        <f t="array" ref="Y5">SUBSTITUTE(SUBSTITUTE(SUBSTITUTE(Templates[ValueObject],"__SN__",'1_インプット'!$D$3),"__VO__",ValueObject[[#This Row],[ValueObject]]),"__VOType__",ValueObject[[#This Row],[型]])</f>
        <v>using Template2.Domain.ValueObjects;
namespace Template2.Domain.ValueObjects
{
    public sealed class SampleName : ValueObject&lt;SampleName&gt;
    {
        /// &lt;summary&gt;
        /// コンストラクタ
        /// &lt;/summary&gt;
        /// &lt;param name="value"&gt;&lt;/param&gt;
        public SampleName(string value)
        {
            Value = value;
        }
        public string Value { get; }
        protected override bool EqualsCore(SampleName other)
        {
            return Value == other.Value;
        }
        protected override int GetHashCodeCore()
        {
            return Value.GetHashCode();
        }
        public override string ToString()
        {
            if (Value == null)
            {
                return String.Empty;
            }
            return Value.ToString();
        }
    }
}</v>
      </c>
    </row>
    <row r="6" spans="1:25" ht="19.75" customHeight="1" x14ac:dyDescent="0.4">
      <c r="B6" s="20">
        <f>ROW(ValueObject[[#This Row],[VONo]])-3</f>
        <v>3</v>
      </c>
      <c r="C6" s="21" t="str">
        <f>_xlfn.XLOOKUP(ValueObject[[#This Row],[VONo]],InputValueObjects[VONo],InputValueObjects[Entity],"",0,1)</f>
        <v/>
      </c>
      <c r="D6" s="21" t="str">
        <f>_xlfn.XLOOKUP(ValueObject[[#This Row],[VONo]],InputValueObjects[VONo],InputValueObjects[ValueObject],"",0,1)</f>
        <v/>
      </c>
      <c r="E6" s="21">
        <f>_xlfn.XLOOKUP(ValueObject[[#This Row],[VONo]],InputValueObjects[VONo],InputValueObjects[DBカラム_物理名],"",0,1)</f>
        <v>0</v>
      </c>
      <c r="F6" s="19" t="str">
        <f>"@"&amp;ValueObject[[#This Row],[DBテーブル_物理名]]</f>
        <v>@0</v>
      </c>
      <c r="G6" s="21">
        <f>_xlfn.XLOOKUP(ValueObject[[#This Row],[VONo]],InputValueObjects[VONo],InputValueObjects[PK],"",0,1)</f>
        <v>0</v>
      </c>
      <c r="H6" s="21">
        <f>_xlfn.XLOOKUP(ValueObject[[#This Row],[VONo]],InputValueObjects[VONo],InputValueObjects[NotNull],"",0,1)</f>
        <v>0</v>
      </c>
      <c r="I6" s="21" t="str">
        <f>_xlfn.XLOOKUP(ValueObject[[#This Row],[VONo]],InputValueObjects[VONo],InputValueObjects[型],"",0,1)</f>
        <v>?</v>
      </c>
      <c r="J6" s="21" t="str">
        <f>REPLACE(ValueObject[[#This Row],[ValueObject]],1,1,LOWER(LEFT(ValueObject[[#This Row],[ValueObject]])))</f>
        <v/>
      </c>
      <c r="K6" s="21" t="str">
        <f>ValueObject[[#This Row],[型]]&amp;" "&amp;ValueObject[[#This Row],[変数_VO]]</f>
        <v xml:space="preserve">? </v>
      </c>
      <c r="L6" s="21" t="str">
        <f>_xlfn.XLOOKUP(ValueObject[[#This Row],[VONo]],InputValueObjects[VONo],InputValueObjects[Entity_プロパティ],"",0,1)</f>
        <v/>
      </c>
      <c r="M6" s="21" t="str">
        <f>ValueObject[[#This Row],[Entity_プロパティ]]&amp;" = new "&amp;ValueObject[[#This Row],[ValueObject]]&amp;"("&amp;ValueObject[[#This Row],[変数_VO]]&amp;");"</f>
        <v xml:space="preserve"> = new ();</v>
      </c>
      <c r="N6" s="21" t="str">
        <f>"public "&amp;ValueObject[[#This Row],[ValueObject]]&amp;" "&amp;ValueObject[[#This Row],[Entity_プロパティ]]&amp;" { get; }"</f>
        <v>public   { get; }</v>
      </c>
      <c r="O6" s="21" t="str">
        <f>_xlfn.XLOOKUP(SUBSTITUTE(ValueObject[[#This Row],[型]],"?",""),Types[型],Types[Convert],"",,1)</f>
        <v/>
      </c>
      <c r="P6" s="21" t="str">
        <f>_xlfn.XLOOKUP(SUBSTITUTE(ValueObject[[#This Row],[型]],"?",""),Types[型],Types[型_SQLite],"",0,1)</f>
        <v/>
      </c>
      <c r="Q6" s="21" t="str">
        <f>IF(ValueObject[[#This Row],[SQLite_型]]="","",ValueObject[[#This Row],[DBテーブル_物理名]]&amp;" "&amp;ValueObject[[#This Row],[SQLite_型]])</f>
        <v/>
      </c>
      <c r="R6" s="19" t="str" cm="1">
        <f t="array" ref="R6">SUBSTITUTE(SUBSTITUTE(Templates[Repository_Entity_Args_NotNull],"__Convert__",ValueObject[[#This Row],[Convert]]),"__TableColumn__",ValueObject[[#This Row],[DBテーブル_物理名]])</f>
        <v>(reader["0"])</v>
      </c>
      <c r="S6" s="19" t="str" cm="1">
        <f t="array" ref="S6">SUBSTITUTE(SUBSTITUTE(Templates[Repository_Entity_Args_Null],"__Convert__",ValueObject[[#This Row],[Convert]]),"__TableColumn__",ValueObject[[#This Row],[DBテーブル_物理名]])</f>
        <v>reader["0"] != DBNull.Value ? (reader["0"]) : null</v>
      </c>
      <c r="T6" s="19" t="str">
        <f>IF(ValueObject[[#This Row],[NotNull]]=1,ValueObject[[#This Row],[Repository_Entity_Args_NotNull]],ValueObject[[#This Row],[Repository_Entity_Args_Null]])</f>
        <v>reader["0"] != DBNull.Value ? (reader["0"]) : null</v>
      </c>
      <c r="U6" s="19" t="str">
        <f>ValueObject[[#This Row],[DBテーブル_物理名]]&amp;" = @"&amp;ValueObject[[#This Row],[DBテーブル_物理名]]</f>
        <v>0 = @0</v>
      </c>
      <c r="V6" s="19" t="str" cm="1">
        <f t="array" ref="V6">SUBSTITUTE(SUBSTITUTE(Templates[SQLiteParameter_Args],"__Column__",ValueObject[[#This Row],[DBテーブル_物理名]]),"__VO__",ValueObject[[#This Row],[Entity_プロパティ]])</f>
        <v>new SQLiteParameter("@0", entity..Value)</v>
      </c>
      <c r="W6" s="19" t="str" cm="1">
        <f t="array" ref="W6">SUBSTITUTE(SUBSTITUTE(Templates[ViewModelEntity_Property_get],"__Type__",ValueObject[[#This Row],[型]]),"__EntityProperty__",ValueObject[[#This Row],[Entity_プロパティ]])</f>
        <v xml:space="preserve">        public ?  =&gt; _entity..Value;</v>
      </c>
      <c r="X6" s="19" t="str" cm="1">
        <f t="array" ref="X6">SUBSTITUTE(SUBSTITUTE(Templates[ViewModelEntity_Property_getset],"__Type__",ValueObject[[#This Row],[型]]),"__EntityProperty__",ValueObject[[#This Row],[Entity_プロパティ]])</f>
        <v xml:space="preserve">       public ?  
        {
            get { return _entity..Value; }
            set { _entity. = new (value); }
        }</v>
      </c>
      <c r="Y6" s="19" t="str" cm="1">
        <f t="array" ref="Y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 spans="1:25" ht="20.05" customHeight="1" x14ac:dyDescent="0.4">
      <c r="B7" s="20">
        <f>ROW(ValueObject[[#This Row],[VONo]])-3</f>
        <v>4</v>
      </c>
      <c r="C7" s="21" t="str">
        <f>_xlfn.XLOOKUP(ValueObject[[#This Row],[VONo]],InputValueObjects[VONo],InputValueObjects[Entity],"",0,1)</f>
        <v/>
      </c>
      <c r="D7" s="21" t="str">
        <f>_xlfn.XLOOKUP(ValueObject[[#This Row],[VONo]],InputValueObjects[VONo],InputValueObjects[ValueObject],"",0,1)</f>
        <v/>
      </c>
      <c r="E7" s="21">
        <f>_xlfn.XLOOKUP(ValueObject[[#This Row],[VONo]],InputValueObjects[VONo],InputValueObjects[DBカラム_物理名],"",0,1)</f>
        <v>0</v>
      </c>
      <c r="F7" s="19" t="str">
        <f>"@"&amp;ValueObject[[#This Row],[DBテーブル_物理名]]</f>
        <v>@0</v>
      </c>
      <c r="G7" s="21">
        <f>_xlfn.XLOOKUP(ValueObject[[#This Row],[VONo]],InputValueObjects[VONo],InputValueObjects[PK],"",0,1)</f>
        <v>0</v>
      </c>
      <c r="H7" s="21">
        <f>_xlfn.XLOOKUP(ValueObject[[#This Row],[VONo]],InputValueObjects[VONo],InputValueObjects[NotNull],"",0,1)</f>
        <v>0</v>
      </c>
      <c r="I7" s="21" t="str">
        <f>_xlfn.XLOOKUP(ValueObject[[#This Row],[VONo]],InputValueObjects[VONo],InputValueObjects[型],"",0,1)</f>
        <v>?</v>
      </c>
      <c r="J7" s="21" t="str">
        <f>REPLACE(ValueObject[[#This Row],[ValueObject]],1,1,LOWER(LEFT(ValueObject[[#This Row],[ValueObject]])))</f>
        <v/>
      </c>
      <c r="K7" s="21" t="str">
        <f>ValueObject[[#This Row],[型]]&amp;" "&amp;ValueObject[[#This Row],[変数_VO]]</f>
        <v xml:space="preserve">? </v>
      </c>
      <c r="L7" s="21" t="str">
        <f>_xlfn.XLOOKUP(ValueObject[[#This Row],[VONo]],InputValueObjects[VONo],InputValueObjects[Entity_プロパティ],"",0,1)</f>
        <v/>
      </c>
      <c r="M7" s="21" t="str">
        <f>ValueObject[[#This Row],[Entity_プロパティ]]&amp;" = new "&amp;ValueObject[[#This Row],[ValueObject]]&amp;"("&amp;ValueObject[[#This Row],[変数_VO]]&amp;");"</f>
        <v xml:space="preserve"> = new ();</v>
      </c>
      <c r="N7" s="21" t="str">
        <f>"public "&amp;ValueObject[[#This Row],[ValueObject]]&amp;" "&amp;ValueObject[[#This Row],[Entity_プロパティ]]&amp;" { get; }"</f>
        <v>public   { get; }</v>
      </c>
      <c r="O7" s="21" t="str">
        <f>_xlfn.XLOOKUP(SUBSTITUTE(ValueObject[[#This Row],[型]],"?",""),Types[型],Types[Convert],"",,1)</f>
        <v/>
      </c>
      <c r="P7" s="21" t="str">
        <f>_xlfn.XLOOKUP(SUBSTITUTE(ValueObject[[#This Row],[型]],"?",""),Types[型],Types[型_SQLite],"",0,1)</f>
        <v/>
      </c>
      <c r="Q7" s="21" t="str">
        <f>IF(ValueObject[[#This Row],[SQLite_型]]="","",ValueObject[[#This Row],[DBテーブル_物理名]]&amp;" "&amp;ValueObject[[#This Row],[SQLite_型]])</f>
        <v/>
      </c>
      <c r="R7" s="19" t="str" cm="1">
        <f t="array" ref="R7">SUBSTITUTE(SUBSTITUTE(Templates[Repository_Entity_Args_NotNull],"__Convert__",ValueObject[[#This Row],[Convert]]),"__TableColumn__",ValueObject[[#This Row],[DBテーブル_物理名]])</f>
        <v>(reader["0"])</v>
      </c>
      <c r="S7" s="19" t="str" cm="1">
        <f t="array" ref="S7">SUBSTITUTE(SUBSTITUTE(Templates[Repository_Entity_Args_Null],"__Convert__",ValueObject[[#This Row],[Convert]]),"__TableColumn__",ValueObject[[#This Row],[DBテーブル_物理名]])</f>
        <v>reader["0"] != DBNull.Value ? (reader["0"]) : null</v>
      </c>
      <c r="T7" s="19" t="str">
        <f>IF(ValueObject[[#This Row],[NotNull]]=1,ValueObject[[#This Row],[Repository_Entity_Args_NotNull]],ValueObject[[#This Row],[Repository_Entity_Args_Null]])</f>
        <v>reader["0"] != DBNull.Value ? (reader["0"]) : null</v>
      </c>
      <c r="U7" s="19" t="str">
        <f>ValueObject[[#This Row],[DBテーブル_物理名]]&amp;" = @"&amp;ValueObject[[#This Row],[DBテーブル_物理名]]</f>
        <v>0 = @0</v>
      </c>
      <c r="V7" s="19" t="str" cm="1">
        <f t="array" ref="V7">SUBSTITUTE(SUBSTITUTE(Templates[SQLiteParameter_Args],"__Column__",ValueObject[[#This Row],[DBテーブル_物理名]]),"__VO__",ValueObject[[#This Row],[Entity_プロパティ]])</f>
        <v>new SQLiteParameter("@0", entity..Value)</v>
      </c>
      <c r="W7" s="19" t="str" cm="1">
        <f t="array" ref="W7">SUBSTITUTE(SUBSTITUTE(Templates[ViewModelEntity_Property_get],"__Type__",ValueObject[[#This Row],[型]]),"__EntityProperty__",ValueObject[[#This Row],[Entity_プロパティ]])</f>
        <v xml:space="preserve">        public ?  =&gt; _entity..Value;</v>
      </c>
      <c r="X7" s="19" t="str" cm="1">
        <f t="array" ref="X7">SUBSTITUTE(SUBSTITUTE(Templates[ViewModelEntity_Property_getset],"__Type__",ValueObject[[#This Row],[型]]),"__EntityProperty__",ValueObject[[#This Row],[Entity_プロパティ]])</f>
        <v xml:space="preserve">       public ?  
        {
            get { return _entity..Value; }
            set { _entity. = new (value); }
        }</v>
      </c>
      <c r="Y7" s="19" t="str" cm="1">
        <f t="array" ref="Y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 spans="1:25" ht="20.05" customHeight="1" x14ac:dyDescent="0.4">
      <c r="B8" s="20">
        <f>ROW(ValueObject[[#This Row],[VONo]])-3</f>
        <v>5</v>
      </c>
      <c r="C8" s="21" t="str">
        <f>_xlfn.XLOOKUP(ValueObject[[#This Row],[VONo]],InputValueObjects[VONo],InputValueObjects[Entity],"",0,1)</f>
        <v/>
      </c>
      <c r="D8" s="21" t="str">
        <f>_xlfn.XLOOKUP(ValueObject[[#This Row],[VONo]],InputValueObjects[VONo],InputValueObjects[ValueObject],"",0,1)</f>
        <v/>
      </c>
      <c r="E8" s="21">
        <f>_xlfn.XLOOKUP(ValueObject[[#This Row],[VONo]],InputValueObjects[VONo],InputValueObjects[DBカラム_物理名],"",0,1)</f>
        <v>0</v>
      </c>
      <c r="F8" s="19" t="str">
        <f>"@"&amp;ValueObject[[#This Row],[DBテーブル_物理名]]</f>
        <v>@0</v>
      </c>
      <c r="G8" s="21">
        <f>_xlfn.XLOOKUP(ValueObject[[#This Row],[VONo]],InputValueObjects[VONo],InputValueObjects[PK],"",0,1)</f>
        <v>0</v>
      </c>
      <c r="H8" s="21">
        <f>_xlfn.XLOOKUP(ValueObject[[#This Row],[VONo]],InputValueObjects[VONo],InputValueObjects[NotNull],"",0,1)</f>
        <v>0</v>
      </c>
      <c r="I8" s="21" t="str">
        <f>_xlfn.XLOOKUP(ValueObject[[#This Row],[VONo]],InputValueObjects[VONo],InputValueObjects[型],"",0,1)</f>
        <v>?</v>
      </c>
      <c r="J8" s="21" t="str">
        <f>REPLACE(ValueObject[[#This Row],[ValueObject]],1,1,LOWER(LEFT(ValueObject[[#This Row],[ValueObject]])))</f>
        <v/>
      </c>
      <c r="K8" s="21" t="str">
        <f>ValueObject[[#This Row],[型]]&amp;" "&amp;ValueObject[[#This Row],[変数_VO]]</f>
        <v xml:space="preserve">? </v>
      </c>
      <c r="L8" s="21" t="str">
        <f>_xlfn.XLOOKUP(ValueObject[[#This Row],[VONo]],InputValueObjects[VONo],InputValueObjects[Entity_プロパティ],"",0,1)</f>
        <v/>
      </c>
      <c r="M8" s="21" t="str">
        <f>ValueObject[[#This Row],[Entity_プロパティ]]&amp;" = new "&amp;ValueObject[[#This Row],[ValueObject]]&amp;"("&amp;ValueObject[[#This Row],[変数_VO]]&amp;");"</f>
        <v xml:space="preserve"> = new ();</v>
      </c>
      <c r="N8" s="21" t="str">
        <f>"public "&amp;ValueObject[[#This Row],[ValueObject]]&amp;" "&amp;ValueObject[[#This Row],[Entity_プロパティ]]&amp;" { get; }"</f>
        <v>public   { get; }</v>
      </c>
      <c r="O8" s="21" t="str">
        <f>_xlfn.XLOOKUP(SUBSTITUTE(ValueObject[[#This Row],[型]],"?",""),Types[型],Types[Convert],"",,1)</f>
        <v/>
      </c>
      <c r="P8" s="21" t="str">
        <f>_xlfn.XLOOKUP(SUBSTITUTE(ValueObject[[#This Row],[型]],"?",""),Types[型],Types[型_SQLite],"",0,1)</f>
        <v/>
      </c>
      <c r="Q8" s="21" t="str">
        <f>IF(ValueObject[[#This Row],[SQLite_型]]="","",ValueObject[[#This Row],[DBテーブル_物理名]]&amp;" "&amp;ValueObject[[#This Row],[SQLite_型]])</f>
        <v/>
      </c>
      <c r="R8" s="19" t="str" cm="1">
        <f t="array" ref="R8">SUBSTITUTE(SUBSTITUTE(Templates[Repository_Entity_Args_NotNull],"__Convert__",ValueObject[[#This Row],[Convert]]),"__TableColumn__",ValueObject[[#This Row],[DBテーブル_物理名]])</f>
        <v>(reader["0"])</v>
      </c>
      <c r="S8" s="19" t="str" cm="1">
        <f t="array" ref="S8">SUBSTITUTE(SUBSTITUTE(Templates[Repository_Entity_Args_Null],"__Convert__",ValueObject[[#This Row],[Convert]]),"__TableColumn__",ValueObject[[#This Row],[DBテーブル_物理名]])</f>
        <v>reader["0"] != DBNull.Value ? (reader["0"]) : null</v>
      </c>
      <c r="T8" s="19" t="str">
        <f>IF(ValueObject[[#This Row],[NotNull]]=1,ValueObject[[#This Row],[Repository_Entity_Args_NotNull]],ValueObject[[#This Row],[Repository_Entity_Args_Null]])</f>
        <v>reader["0"] != DBNull.Value ? (reader["0"]) : null</v>
      </c>
      <c r="U8" s="19" t="str">
        <f>ValueObject[[#This Row],[DBテーブル_物理名]]&amp;" = @"&amp;ValueObject[[#This Row],[DBテーブル_物理名]]</f>
        <v>0 = @0</v>
      </c>
      <c r="V8" s="19" t="str" cm="1">
        <f t="array" ref="V8">SUBSTITUTE(SUBSTITUTE(Templates[SQLiteParameter_Args],"__Column__",ValueObject[[#This Row],[DBテーブル_物理名]]),"__VO__",ValueObject[[#This Row],[Entity_プロパティ]])</f>
        <v>new SQLiteParameter("@0", entity..Value)</v>
      </c>
      <c r="W8" s="19" t="str" cm="1">
        <f t="array" ref="W8">SUBSTITUTE(SUBSTITUTE(Templates[ViewModelEntity_Property_get],"__Type__",ValueObject[[#This Row],[型]]),"__EntityProperty__",ValueObject[[#This Row],[Entity_プロパティ]])</f>
        <v xml:space="preserve">        public ?  =&gt; _entity..Value;</v>
      </c>
      <c r="X8" s="19" t="str" cm="1">
        <f t="array" ref="X8">SUBSTITUTE(SUBSTITUTE(Templates[ViewModelEntity_Property_getset],"__Type__",ValueObject[[#This Row],[型]]),"__EntityProperty__",ValueObject[[#This Row],[Entity_プロパティ]])</f>
        <v xml:space="preserve">       public ?  
        {
            get { return _entity..Value; }
            set { _entity. = new (value); }
        }</v>
      </c>
      <c r="Y8" s="19" t="str" cm="1">
        <f t="array" ref="Y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 spans="1:25" ht="20.05" customHeight="1" x14ac:dyDescent="0.4">
      <c r="B9" s="20">
        <f>ROW(ValueObject[[#This Row],[VONo]])-3</f>
        <v>6</v>
      </c>
      <c r="C9" s="21" t="str">
        <f>_xlfn.XLOOKUP(ValueObject[[#This Row],[VONo]],InputValueObjects[VONo],InputValueObjects[Entity],"",0,1)</f>
        <v/>
      </c>
      <c r="D9" s="21" t="str">
        <f>_xlfn.XLOOKUP(ValueObject[[#This Row],[VONo]],InputValueObjects[VONo],InputValueObjects[ValueObject],"",0,1)</f>
        <v/>
      </c>
      <c r="E9" s="21">
        <f>_xlfn.XLOOKUP(ValueObject[[#This Row],[VONo]],InputValueObjects[VONo],InputValueObjects[DBカラム_物理名],"",0,1)</f>
        <v>0</v>
      </c>
      <c r="F9" s="19" t="str">
        <f>"@"&amp;ValueObject[[#This Row],[DBテーブル_物理名]]</f>
        <v>@0</v>
      </c>
      <c r="G9" s="21">
        <f>_xlfn.XLOOKUP(ValueObject[[#This Row],[VONo]],InputValueObjects[VONo],InputValueObjects[PK],"",0,1)</f>
        <v>0</v>
      </c>
      <c r="H9" s="21">
        <f>_xlfn.XLOOKUP(ValueObject[[#This Row],[VONo]],InputValueObjects[VONo],InputValueObjects[NotNull],"",0,1)</f>
        <v>0</v>
      </c>
      <c r="I9" s="21" t="str">
        <f>_xlfn.XLOOKUP(ValueObject[[#This Row],[VONo]],InputValueObjects[VONo],InputValueObjects[型],"",0,1)</f>
        <v>?</v>
      </c>
      <c r="J9" s="21" t="str">
        <f>REPLACE(ValueObject[[#This Row],[ValueObject]],1,1,LOWER(LEFT(ValueObject[[#This Row],[ValueObject]])))</f>
        <v/>
      </c>
      <c r="K9" s="21" t="str">
        <f>ValueObject[[#This Row],[型]]&amp;" "&amp;ValueObject[[#This Row],[変数_VO]]</f>
        <v xml:space="preserve">? </v>
      </c>
      <c r="L9" s="21" t="str">
        <f>_xlfn.XLOOKUP(ValueObject[[#This Row],[VONo]],InputValueObjects[VONo],InputValueObjects[Entity_プロパティ],"",0,1)</f>
        <v/>
      </c>
      <c r="M9" s="21" t="str">
        <f>ValueObject[[#This Row],[Entity_プロパティ]]&amp;" = new "&amp;ValueObject[[#This Row],[ValueObject]]&amp;"("&amp;ValueObject[[#This Row],[変数_VO]]&amp;");"</f>
        <v xml:space="preserve"> = new ();</v>
      </c>
      <c r="N9" s="21" t="str">
        <f>"public "&amp;ValueObject[[#This Row],[ValueObject]]&amp;" "&amp;ValueObject[[#This Row],[Entity_プロパティ]]&amp;" { get; }"</f>
        <v>public   { get; }</v>
      </c>
      <c r="O9" s="21" t="str">
        <f>_xlfn.XLOOKUP(SUBSTITUTE(ValueObject[[#This Row],[型]],"?",""),Types[型],Types[Convert],"",,1)</f>
        <v/>
      </c>
      <c r="P9" s="21" t="str">
        <f>_xlfn.XLOOKUP(SUBSTITUTE(ValueObject[[#This Row],[型]],"?",""),Types[型],Types[型_SQLite],"",0,1)</f>
        <v/>
      </c>
      <c r="Q9" s="21" t="str">
        <f>IF(ValueObject[[#This Row],[SQLite_型]]="","",ValueObject[[#This Row],[DBテーブル_物理名]]&amp;" "&amp;ValueObject[[#This Row],[SQLite_型]])</f>
        <v/>
      </c>
      <c r="R9" s="19" t="str" cm="1">
        <f t="array" ref="R9">SUBSTITUTE(SUBSTITUTE(Templates[Repository_Entity_Args_NotNull],"__Convert__",ValueObject[[#This Row],[Convert]]),"__TableColumn__",ValueObject[[#This Row],[DBテーブル_物理名]])</f>
        <v>(reader["0"])</v>
      </c>
      <c r="S9" s="19" t="str" cm="1">
        <f t="array" ref="S9">SUBSTITUTE(SUBSTITUTE(Templates[Repository_Entity_Args_Null],"__Convert__",ValueObject[[#This Row],[Convert]]),"__TableColumn__",ValueObject[[#This Row],[DBテーブル_物理名]])</f>
        <v>reader["0"] != DBNull.Value ? (reader["0"]) : null</v>
      </c>
      <c r="T9" s="19" t="str">
        <f>IF(ValueObject[[#This Row],[NotNull]]=1,ValueObject[[#This Row],[Repository_Entity_Args_NotNull]],ValueObject[[#This Row],[Repository_Entity_Args_Null]])</f>
        <v>reader["0"] != DBNull.Value ? (reader["0"]) : null</v>
      </c>
      <c r="U9" s="19" t="str">
        <f>ValueObject[[#This Row],[DBテーブル_物理名]]&amp;" = @"&amp;ValueObject[[#This Row],[DBテーブル_物理名]]</f>
        <v>0 = @0</v>
      </c>
      <c r="V9" s="19" t="str" cm="1">
        <f t="array" ref="V9">SUBSTITUTE(SUBSTITUTE(Templates[SQLiteParameter_Args],"__Column__",ValueObject[[#This Row],[DBテーブル_物理名]]),"__VO__",ValueObject[[#This Row],[Entity_プロパティ]])</f>
        <v>new SQLiteParameter("@0", entity..Value)</v>
      </c>
      <c r="W9" s="19" t="str" cm="1">
        <f t="array" ref="W9">SUBSTITUTE(SUBSTITUTE(Templates[ViewModelEntity_Property_get],"__Type__",ValueObject[[#This Row],[型]]),"__EntityProperty__",ValueObject[[#This Row],[Entity_プロパティ]])</f>
        <v xml:space="preserve">        public ?  =&gt; _entity..Value;</v>
      </c>
      <c r="X9" s="19" t="str" cm="1">
        <f t="array" ref="X9">SUBSTITUTE(SUBSTITUTE(Templates[ViewModelEntity_Property_getset],"__Type__",ValueObject[[#This Row],[型]]),"__EntityProperty__",ValueObject[[#This Row],[Entity_プロパティ]])</f>
        <v xml:space="preserve">       public ?  
        {
            get { return _entity..Value; }
            set { _entity. = new (value); }
        }</v>
      </c>
      <c r="Y9" s="19" t="str" cm="1">
        <f t="array" ref="Y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 spans="1:25" ht="19.75" customHeight="1" x14ac:dyDescent="0.4">
      <c r="B10" s="20">
        <f>ROW(ValueObject[[#This Row],[VONo]])-3</f>
        <v>7</v>
      </c>
      <c r="C10" s="21" t="str">
        <f>_xlfn.XLOOKUP(ValueObject[[#This Row],[VONo]],InputValueObjects[VONo],InputValueObjects[Entity],"",0,1)</f>
        <v/>
      </c>
      <c r="D10" s="21" t="str">
        <f>_xlfn.XLOOKUP(ValueObject[[#This Row],[VONo]],InputValueObjects[VONo],InputValueObjects[ValueObject],"",0,1)</f>
        <v/>
      </c>
      <c r="E10" s="21">
        <f>_xlfn.XLOOKUP(ValueObject[[#This Row],[VONo]],InputValueObjects[VONo],InputValueObjects[DBカラム_物理名],"",0,1)</f>
        <v>0</v>
      </c>
      <c r="F10" s="19" t="str">
        <f>"@"&amp;ValueObject[[#This Row],[DBテーブル_物理名]]</f>
        <v>@0</v>
      </c>
      <c r="G10" s="21">
        <f>_xlfn.XLOOKUP(ValueObject[[#This Row],[VONo]],InputValueObjects[VONo],InputValueObjects[PK],"",0,1)</f>
        <v>0</v>
      </c>
      <c r="H10" s="21">
        <f>_xlfn.XLOOKUP(ValueObject[[#This Row],[VONo]],InputValueObjects[VONo],InputValueObjects[NotNull],"",0,1)</f>
        <v>0</v>
      </c>
      <c r="I10" s="21" t="str">
        <f>_xlfn.XLOOKUP(ValueObject[[#This Row],[VONo]],InputValueObjects[VONo],InputValueObjects[型],"",0,1)</f>
        <v>?</v>
      </c>
      <c r="J10" s="21" t="str">
        <f>REPLACE(ValueObject[[#This Row],[ValueObject]],1,1,LOWER(LEFT(ValueObject[[#This Row],[ValueObject]])))</f>
        <v/>
      </c>
      <c r="K10" s="21" t="str">
        <f>ValueObject[[#This Row],[型]]&amp;" "&amp;ValueObject[[#This Row],[変数_VO]]</f>
        <v xml:space="preserve">? </v>
      </c>
      <c r="L10" s="21" t="str">
        <f>_xlfn.XLOOKUP(ValueObject[[#This Row],[VONo]],InputValueObjects[VONo],InputValueObjects[Entity_プロパティ],"",0,1)</f>
        <v/>
      </c>
      <c r="M10" s="21" t="str">
        <f>ValueObject[[#This Row],[Entity_プロパティ]]&amp;" = new "&amp;ValueObject[[#This Row],[ValueObject]]&amp;"("&amp;ValueObject[[#This Row],[変数_VO]]&amp;");"</f>
        <v xml:space="preserve"> = new ();</v>
      </c>
      <c r="N10" s="21" t="str">
        <f>"public "&amp;ValueObject[[#This Row],[ValueObject]]&amp;" "&amp;ValueObject[[#This Row],[Entity_プロパティ]]&amp;" { get; }"</f>
        <v>public   { get; }</v>
      </c>
      <c r="O10" s="21" t="str">
        <f>_xlfn.XLOOKUP(SUBSTITUTE(ValueObject[[#This Row],[型]],"?",""),Types[型],Types[Convert],"",,1)</f>
        <v/>
      </c>
      <c r="P10" s="21" t="str">
        <f>_xlfn.XLOOKUP(SUBSTITUTE(ValueObject[[#This Row],[型]],"?",""),Types[型],Types[型_SQLite],"",0,1)</f>
        <v/>
      </c>
      <c r="Q10" s="21" t="str">
        <f>IF(ValueObject[[#This Row],[SQLite_型]]="","",ValueObject[[#This Row],[DBテーブル_物理名]]&amp;" "&amp;ValueObject[[#This Row],[SQLite_型]])</f>
        <v/>
      </c>
      <c r="R10" s="19" t="str" cm="1">
        <f t="array" ref="R10">SUBSTITUTE(SUBSTITUTE(Templates[Repository_Entity_Args_NotNull],"__Convert__",ValueObject[[#This Row],[Convert]]),"__TableColumn__",ValueObject[[#This Row],[DBテーブル_物理名]])</f>
        <v>(reader["0"])</v>
      </c>
      <c r="S10" s="19" t="str" cm="1">
        <f t="array" ref="S10">SUBSTITUTE(SUBSTITUTE(Templates[Repository_Entity_Args_Null],"__Convert__",ValueObject[[#This Row],[Convert]]),"__TableColumn__",ValueObject[[#This Row],[DBテーブル_物理名]])</f>
        <v>reader["0"] != DBNull.Value ? (reader["0"]) : null</v>
      </c>
      <c r="T10" s="19" t="str">
        <f>IF(ValueObject[[#This Row],[NotNull]]=1,ValueObject[[#This Row],[Repository_Entity_Args_NotNull]],ValueObject[[#This Row],[Repository_Entity_Args_Null]])</f>
        <v>reader["0"] != DBNull.Value ? (reader["0"]) : null</v>
      </c>
      <c r="U10" s="19" t="str">
        <f>ValueObject[[#This Row],[DBテーブル_物理名]]&amp;" = @"&amp;ValueObject[[#This Row],[DBテーブル_物理名]]</f>
        <v>0 = @0</v>
      </c>
      <c r="V10" s="19" t="str" cm="1">
        <f t="array" ref="V10">SUBSTITUTE(SUBSTITUTE(Templates[SQLiteParameter_Args],"__Column__",ValueObject[[#This Row],[DBテーブル_物理名]]),"__VO__",ValueObject[[#This Row],[Entity_プロパティ]])</f>
        <v>new SQLiteParameter("@0", entity..Value)</v>
      </c>
      <c r="W10" s="19" t="str" cm="1">
        <f t="array" ref="W10">SUBSTITUTE(SUBSTITUTE(Templates[ViewModelEntity_Property_get],"__Type__",ValueObject[[#This Row],[型]]),"__EntityProperty__",ValueObject[[#This Row],[Entity_プロパティ]])</f>
        <v xml:space="preserve">        public ?  =&gt; _entity..Value;</v>
      </c>
      <c r="X10" s="19" t="str" cm="1">
        <f t="array" ref="X10">SUBSTITUTE(SUBSTITUTE(Templates[ViewModelEntity_Property_getset],"__Type__",ValueObject[[#This Row],[型]]),"__EntityProperty__",ValueObject[[#This Row],[Entity_プロパティ]])</f>
        <v xml:space="preserve">       public ?  
        {
            get { return _entity..Value; }
            set { _entity. = new (value); }
        }</v>
      </c>
      <c r="Y10" s="19" t="str" cm="1">
        <f t="array" ref="Y1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 spans="1:25" ht="20.05" customHeight="1" x14ac:dyDescent="0.4">
      <c r="B11" s="20">
        <f>ROW(ValueObject[[#This Row],[VONo]])-3</f>
        <v>8</v>
      </c>
      <c r="C11" s="21" t="str">
        <f>_xlfn.XLOOKUP(ValueObject[[#This Row],[VONo]],InputValueObjects[VONo],InputValueObjects[Entity],"",0,1)</f>
        <v/>
      </c>
      <c r="D11" s="21" t="str">
        <f>_xlfn.XLOOKUP(ValueObject[[#This Row],[VONo]],InputValueObjects[VONo],InputValueObjects[ValueObject],"",0,1)</f>
        <v/>
      </c>
      <c r="E11" s="21">
        <f>_xlfn.XLOOKUP(ValueObject[[#This Row],[VONo]],InputValueObjects[VONo],InputValueObjects[DBカラム_物理名],"",0,1)</f>
        <v>0</v>
      </c>
      <c r="F11" s="19" t="str">
        <f>"@"&amp;ValueObject[[#This Row],[DBテーブル_物理名]]</f>
        <v>@0</v>
      </c>
      <c r="G11" s="21">
        <f>_xlfn.XLOOKUP(ValueObject[[#This Row],[VONo]],InputValueObjects[VONo],InputValueObjects[PK],"",0,1)</f>
        <v>0</v>
      </c>
      <c r="H11" s="21">
        <f>_xlfn.XLOOKUP(ValueObject[[#This Row],[VONo]],InputValueObjects[VONo],InputValueObjects[NotNull],"",0,1)</f>
        <v>0</v>
      </c>
      <c r="I11" s="21" t="str">
        <f>_xlfn.XLOOKUP(ValueObject[[#This Row],[VONo]],InputValueObjects[VONo],InputValueObjects[型],"",0,1)</f>
        <v>?</v>
      </c>
      <c r="J11" s="21" t="str">
        <f>REPLACE(ValueObject[[#This Row],[ValueObject]],1,1,LOWER(LEFT(ValueObject[[#This Row],[ValueObject]])))</f>
        <v/>
      </c>
      <c r="K11" s="21" t="str">
        <f>ValueObject[[#This Row],[型]]&amp;" "&amp;ValueObject[[#This Row],[変数_VO]]</f>
        <v xml:space="preserve">? </v>
      </c>
      <c r="L11" s="21" t="str">
        <f>_xlfn.XLOOKUP(ValueObject[[#This Row],[VONo]],InputValueObjects[VONo],InputValueObjects[Entity_プロパティ],"",0,1)</f>
        <v/>
      </c>
      <c r="M11" s="21" t="str">
        <f>ValueObject[[#This Row],[Entity_プロパティ]]&amp;" = new "&amp;ValueObject[[#This Row],[ValueObject]]&amp;"("&amp;ValueObject[[#This Row],[変数_VO]]&amp;");"</f>
        <v xml:space="preserve"> = new ();</v>
      </c>
      <c r="N11" s="21" t="str">
        <f>"public "&amp;ValueObject[[#This Row],[ValueObject]]&amp;" "&amp;ValueObject[[#This Row],[Entity_プロパティ]]&amp;" { get; }"</f>
        <v>public   { get; }</v>
      </c>
      <c r="O11" s="21" t="str">
        <f>_xlfn.XLOOKUP(SUBSTITUTE(ValueObject[[#This Row],[型]],"?",""),Types[型],Types[Convert],"",,1)</f>
        <v/>
      </c>
      <c r="P11" s="21" t="str">
        <f>_xlfn.XLOOKUP(SUBSTITUTE(ValueObject[[#This Row],[型]],"?",""),Types[型],Types[型_SQLite],"",0,1)</f>
        <v/>
      </c>
      <c r="Q11" s="21" t="str">
        <f>IF(ValueObject[[#This Row],[SQLite_型]]="","",ValueObject[[#This Row],[DBテーブル_物理名]]&amp;" "&amp;ValueObject[[#This Row],[SQLite_型]])</f>
        <v/>
      </c>
      <c r="R11" s="19" t="str" cm="1">
        <f t="array" ref="R11">SUBSTITUTE(SUBSTITUTE(Templates[Repository_Entity_Args_NotNull],"__Convert__",ValueObject[[#This Row],[Convert]]),"__TableColumn__",ValueObject[[#This Row],[DBテーブル_物理名]])</f>
        <v>(reader["0"])</v>
      </c>
      <c r="S11" s="19" t="str" cm="1">
        <f t="array" ref="S11">SUBSTITUTE(SUBSTITUTE(Templates[Repository_Entity_Args_Null],"__Convert__",ValueObject[[#This Row],[Convert]]),"__TableColumn__",ValueObject[[#This Row],[DBテーブル_物理名]])</f>
        <v>reader["0"] != DBNull.Value ? (reader["0"]) : null</v>
      </c>
      <c r="T11" s="19" t="str">
        <f>IF(ValueObject[[#This Row],[NotNull]]=1,ValueObject[[#This Row],[Repository_Entity_Args_NotNull]],ValueObject[[#This Row],[Repository_Entity_Args_Null]])</f>
        <v>reader["0"] != DBNull.Value ? (reader["0"]) : null</v>
      </c>
      <c r="U11" s="19" t="str">
        <f>ValueObject[[#This Row],[DBテーブル_物理名]]&amp;" = @"&amp;ValueObject[[#This Row],[DBテーブル_物理名]]</f>
        <v>0 = @0</v>
      </c>
      <c r="V11" s="19" t="str" cm="1">
        <f t="array" ref="V11">SUBSTITUTE(SUBSTITUTE(Templates[SQLiteParameter_Args],"__Column__",ValueObject[[#This Row],[DBテーブル_物理名]]),"__VO__",ValueObject[[#This Row],[Entity_プロパティ]])</f>
        <v>new SQLiteParameter("@0", entity..Value)</v>
      </c>
      <c r="W11" s="19" t="str" cm="1">
        <f t="array" ref="W11">SUBSTITUTE(SUBSTITUTE(Templates[ViewModelEntity_Property_get],"__Type__",ValueObject[[#This Row],[型]]),"__EntityProperty__",ValueObject[[#This Row],[Entity_プロパティ]])</f>
        <v xml:space="preserve">        public ?  =&gt; _entity..Value;</v>
      </c>
      <c r="X11" s="19" t="str" cm="1">
        <f t="array" ref="X11">SUBSTITUTE(SUBSTITUTE(Templates[ViewModelEntity_Property_getset],"__Type__",ValueObject[[#This Row],[型]]),"__EntityProperty__",ValueObject[[#This Row],[Entity_プロパティ]])</f>
        <v xml:space="preserve">       public ?  
        {
            get { return _entity..Value; }
            set { _entity. = new (value); }
        }</v>
      </c>
      <c r="Y11" s="19" t="str" cm="1">
        <f t="array" ref="Y1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 spans="1:25" ht="20.05" customHeight="1" x14ac:dyDescent="0.4">
      <c r="B12" s="20">
        <f>ROW(ValueObject[[#This Row],[VONo]])-3</f>
        <v>9</v>
      </c>
      <c r="C12" s="21" t="str">
        <f>_xlfn.XLOOKUP(ValueObject[[#This Row],[VONo]],InputValueObjects[VONo],InputValueObjects[Entity],"",0,1)</f>
        <v/>
      </c>
      <c r="D12" s="21" t="str">
        <f>_xlfn.XLOOKUP(ValueObject[[#This Row],[VONo]],InputValueObjects[VONo],InputValueObjects[ValueObject],"",0,1)</f>
        <v/>
      </c>
      <c r="E12" s="21">
        <f>_xlfn.XLOOKUP(ValueObject[[#This Row],[VONo]],InputValueObjects[VONo],InputValueObjects[DBカラム_物理名],"",0,1)</f>
        <v>0</v>
      </c>
      <c r="F12" s="19" t="str">
        <f>"@"&amp;ValueObject[[#This Row],[DBテーブル_物理名]]</f>
        <v>@0</v>
      </c>
      <c r="G12" s="21">
        <f>_xlfn.XLOOKUP(ValueObject[[#This Row],[VONo]],InputValueObjects[VONo],InputValueObjects[PK],"",0,1)</f>
        <v>0</v>
      </c>
      <c r="H12" s="21">
        <f>_xlfn.XLOOKUP(ValueObject[[#This Row],[VONo]],InputValueObjects[VONo],InputValueObjects[NotNull],"",0,1)</f>
        <v>0</v>
      </c>
      <c r="I12" s="21" t="str">
        <f>_xlfn.XLOOKUP(ValueObject[[#This Row],[VONo]],InputValueObjects[VONo],InputValueObjects[型],"",0,1)</f>
        <v>?</v>
      </c>
      <c r="J12" s="21" t="str">
        <f>REPLACE(ValueObject[[#This Row],[ValueObject]],1,1,LOWER(LEFT(ValueObject[[#This Row],[ValueObject]])))</f>
        <v/>
      </c>
      <c r="K12" s="21" t="str">
        <f>ValueObject[[#This Row],[型]]&amp;" "&amp;ValueObject[[#This Row],[変数_VO]]</f>
        <v xml:space="preserve">? </v>
      </c>
      <c r="L12" s="21" t="str">
        <f>_xlfn.XLOOKUP(ValueObject[[#This Row],[VONo]],InputValueObjects[VONo],InputValueObjects[Entity_プロパティ],"",0,1)</f>
        <v/>
      </c>
      <c r="M12" s="21" t="str">
        <f>ValueObject[[#This Row],[Entity_プロパティ]]&amp;" = new "&amp;ValueObject[[#This Row],[ValueObject]]&amp;"("&amp;ValueObject[[#This Row],[変数_VO]]&amp;");"</f>
        <v xml:space="preserve"> = new ();</v>
      </c>
      <c r="N12" s="21" t="str">
        <f>"public "&amp;ValueObject[[#This Row],[ValueObject]]&amp;" "&amp;ValueObject[[#This Row],[Entity_プロパティ]]&amp;" { get; }"</f>
        <v>public   { get; }</v>
      </c>
      <c r="O12" s="21" t="str">
        <f>_xlfn.XLOOKUP(SUBSTITUTE(ValueObject[[#This Row],[型]],"?",""),Types[型],Types[Convert],"",,1)</f>
        <v/>
      </c>
      <c r="P12" s="21" t="str">
        <f>_xlfn.XLOOKUP(SUBSTITUTE(ValueObject[[#This Row],[型]],"?",""),Types[型],Types[型_SQLite],"",0,1)</f>
        <v/>
      </c>
      <c r="Q12" s="21" t="str">
        <f>IF(ValueObject[[#This Row],[SQLite_型]]="","",ValueObject[[#This Row],[DBテーブル_物理名]]&amp;" "&amp;ValueObject[[#This Row],[SQLite_型]])</f>
        <v/>
      </c>
      <c r="R12" s="19" t="str" cm="1">
        <f t="array" ref="R12">SUBSTITUTE(SUBSTITUTE(Templates[Repository_Entity_Args_NotNull],"__Convert__",ValueObject[[#This Row],[Convert]]),"__TableColumn__",ValueObject[[#This Row],[DBテーブル_物理名]])</f>
        <v>(reader["0"])</v>
      </c>
      <c r="S12" s="19" t="str" cm="1">
        <f t="array" ref="S12">SUBSTITUTE(SUBSTITUTE(Templates[Repository_Entity_Args_Null],"__Convert__",ValueObject[[#This Row],[Convert]]),"__TableColumn__",ValueObject[[#This Row],[DBテーブル_物理名]])</f>
        <v>reader["0"] != DBNull.Value ? (reader["0"]) : null</v>
      </c>
      <c r="T12" s="19" t="str">
        <f>IF(ValueObject[[#This Row],[NotNull]]=1,ValueObject[[#This Row],[Repository_Entity_Args_NotNull]],ValueObject[[#This Row],[Repository_Entity_Args_Null]])</f>
        <v>reader["0"] != DBNull.Value ? (reader["0"]) : null</v>
      </c>
      <c r="U12" s="19" t="str">
        <f>ValueObject[[#This Row],[DBテーブル_物理名]]&amp;" = @"&amp;ValueObject[[#This Row],[DBテーブル_物理名]]</f>
        <v>0 = @0</v>
      </c>
      <c r="V12" s="19" t="str" cm="1">
        <f t="array" ref="V12">SUBSTITUTE(SUBSTITUTE(Templates[SQLiteParameter_Args],"__Column__",ValueObject[[#This Row],[DBテーブル_物理名]]),"__VO__",ValueObject[[#This Row],[Entity_プロパティ]])</f>
        <v>new SQLiteParameter("@0", entity..Value)</v>
      </c>
      <c r="W12" s="19" t="str" cm="1">
        <f t="array" ref="W12">SUBSTITUTE(SUBSTITUTE(Templates[ViewModelEntity_Property_get],"__Type__",ValueObject[[#This Row],[型]]),"__EntityProperty__",ValueObject[[#This Row],[Entity_プロパティ]])</f>
        <v xml:space="preserve">        public ?  =&gt; _entity..Value;</v>
      </c>
      <c r="X12" s="19" t="str" cm="1">
        <f t="array" ref="X12">SUBSTITUTE(SUBSTITUTE(Templates[ViewModelEntity_Property_getset],"__Type__",ValueObject[[#This Row],[型]]),"__EntityProperty__",ValueObject[[#This Row],[Entity_プロパティ]])</f>
        <v xml:space="preserve">       public ?  
        {
            get { return _entity..Value; }
            set { _entity. = new (value); }
        }</v>
      </c>
      <c r="Y12" s="19" t="str" cm="1">
        <f t="array" ref="Y1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 spans="1:25" ht="20.05" customHeight="1" x14ac:dyDescent="0.4">
      <c r="B13" s="20">
        <f>ROW(ValueObject[[#This Row],[VONo]])-3</f>
        <v>10</v>
      </c>
      <c r="C13" s="21" t="str">
        <f>_xlfn.XLOOKUP(ValueObject[[#This Row],[VONo]],InputValueObjects[VONo],InputValueObjects[Entity],"",0,1)</f>
        <v/>
      </c>
      <c r="D13" s="21" t="str">
        <f>_xlfn.XLOOKUP(ValueObject[[#This Row],[VONo]],InputValueObjects[VONo],InputValueObjects[ValueObject],"",0,1)</f>
        <v/>
      </c>
      <c r="E13" s="21">
        <f>_xlfn.XLOOKUP(ValueObject[[#This Row],[VONo]],InputValueObjects[VONo],InputValueObjects[DBカラム_物理名],"",0,1)</f>
        <v>0</v>
      </c>
      <c r="F13" s="19" t="str">
        <f>"@"&amp;ValueObject[[#This Row],[DBテーブル_物理名]]</f>
        <v>@0</v>
      </c>
      <c r="G13" s="21">
        <f>_xlfn.XLOOKUP(ValueObject[[#This Row],[VONo]],InputValueObjects[VONo],InputValueObjects[PK],"",0,1)</f>
        <v>0</v>
      </c>
      <c r="H13" s="21">
        <f>_xlfn.XLOOKUP(ValueObject[[#This Row],[VONo]],InputValueObjects[VONo],InputValueObjects[NotNull],"",0,1)</f>
        <v>0</v>
      </c>
      <c r="I13" s="21" t="str">
        <f>_xlfn.XLOOKUP(ValueObject[[#This Row],[VONo]],InputValueObjects[VONo],InputValueObjects[型],"",0,1)</f>
        <v>?</v>
      </c>
      <c r="J13" s="21" t="str">
        <f>REPLACE(ValueObject[[#This Row],[ValueObject]],1,1,LOWER(LEFT(ValueObject[[#This Row],[ValueObject]])))</f>
        <v/>
      </c>
      <c r="K13" s="21" t="str">
        <f>ValueObject[[#This Row],[型]]&amp;" "&amp;ValueObject[[#This Row],[変数_VO]]</f>
        <v xml:space="preserve">? </v>
      </c>
      <c r="L13" s="21" t="str">
        <f>_xlfn.XLOOKUP(ValueObject[[#This Row],[VONo]],InputValueObjects[VONo],InputValueObjects[Entity_プロパティ],"",0,1)</f>
        <v/>
      </c>
      <c r="M13" s="21" t="str">
        <f>ValueObject[[#This Row],[Entity_プロパティ]]&amp;" = new "&amp;ValueObject[[#This Row],[ValueObject]]&amp;"("&amp;ValueObject[[#This Row],[変数_VO]]&amp;");"</f>
        <v xml:space="preserve"> = new ();</v>
      </c>
      <c r="N13" s="21" t="str">
        <f>"public "&amp;ValueObject[[#This Row],[ValueObject]]&amp;" "&amp;ValueObject[[#This Row],[Entity_プロパティ]]&amp;" { get; }"</f>
        <v>public   { get; }</v>
      </c>
      <c r="O13" s="21" t="str">
        <f>_xlfn.XLOOKUP(SUBSTITUTE(ValueObject[[#This Row],[型]],"?",""),Types[型],Types[Convert],"",,1)</f>
        <v/>
      </c>
      <c r="P13" s="21" t="str">
        <f>_xlfn.XLOOKUP(SUBSTITUTE(ValueObject[[#This Row],[型]],"?",""),Types[型],Types[型_SQLite],"",0,1)</f>
        <v/>
      </c>
      <c r="Q13" s="21" t="str">
        <f>IF(ValueObject[[#This Row],[SQLite_型]]="","",ValueObject[[#This Row],[DBテーブル_物理名]]&amp;" "&amp;ValueObject[[#This Row],[SQLite_型]])</f>
        <v/>
      </c>
      <c r="R13" s="19" t="str" cm="1">
        <f t="array" ref="R13">SUBSTITUTE(SUBSTITUTE(Templates[Repository_Entity_Args_NotNull],"__Convert__",ValueObject[[#This Row],[Convert]]),"__TableColumn__",ValueObject[[#This Row],[DBテーブル_物理名]])</f>
        <v>(reader["0"])</v>
      </c>
      <c r="S13" s="19" t="str" cm="1">
        <f t="array" ref="S13">SUBSTITUTE(SUBSTITUTE(Templates[Repository_Entity_Args_Null],"__Convert__",ValueObject[[#This Row],[Convert]]),"__TableColumn__",ValueObject[[#This Row],[DBテーブル_物理名]])</f>
        <v>reader["0"] != DBNull.Value ? (reader["0"]) : null</v>
      </c>
      <c r="T13" s="19" t="str">
        <f>IF(ValueObject[[#This Row],[NotNull]]=1,ValueObject[[#This Row],[Repository_Entity_Args_NotNull]],ValueObject[[#This Row],[Repository_Entity_Args_Null]])</f>
        <v>reader["0"] != DBNull.Value ? (reader["0"]) : null</v>
      </c>
      <c r="U13" s="19" t="str">
        <f>ValueObject[[#This Row],[DBテーブル_物理名]]&amp;" = @"&amp;ValueObject[[#This Row],[DBテーブル_物理名]]</f>
        <v>0 = @0</v>
      </c>
      <c r="V13" s="19" t="str" cm="1">
        <f t="array" ref="V13">SUBSTITUTE(SUBSTITUTE(Templates[SQLiteParameter_Args],"__Column__",ValueObject[[#This Row],[DBテーブル_物理名]]),"__VO__",ValueObject[[#This Row],[Entity_プロパティ]])</f>
        <v>new SQLiteParameter("@0", entity..Value)</v>
      </c>
      <c r="W13" s="19" t="str" cm="1">
        <f t="array" ref="W13">SUBSTITUTE(SUBSTITUTE(Templates[ViewModelEntity_Property_get],"__Type__",ValueObject[[#This Row],[型]]),"__EntityProperty__",ValueObject[[#This Row],[Entity_プロパティ]])</f>
        <v xml:space="preserve">        public ?  =&gt; _entity..Value;</v>
      </c>
      <c r="X13" s="19" t="str" cm="1">
        <f t="array" ref="X13">SUBSTITUTE(SUBSTITUTE(Templates[ViewModelEntity_Property_getset],"__Type__",ValueObject[[#This Row],[型]]),"__EntityProperty__",ValueObject[[#This Row],[Entity_プロパティ]])</f>
        <v xml:space="preserve">       public ?  
        {
            get { return _entity..Value; }
            set { _entity. = new (value); }
        }</v>
      </c>
      <c r="Y13" s="19" t="str" cm="1">
        <f t="array" ref="Y1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4" spans="1:25" ht="20.05" customHeight="1" x14ac:dyDescent="0.4">
      <c r="B14" s="20">
        <f>ROW(ValueObject[[#This Row],[VONo]])-3</f>
        <v>11</v>
      </c>
      <c r="C14" s="21" t="str">
        <f>_xlfn.XLOOKUP(ValueObject[[#This Row],[VONo]],InputValueObjects[VONo],InputValueObjects[Entity],"",0,1)</f>
        <v/>
      </c>
      <c r="D14" s="21" t="str">
        <f>_xlfn.XLOOKUP(ValueObject[[#This Row],[VONo]],InputValueObjects[VONo],InputValueObjects[ValueObject],"",0,1)</f>
        <v/>
      </c>
      <c r="E14" s="21">
        <f>_xlfn.XLOOKUP(ValueObject[[#This Row],[VONo]],InputValueObjects[VONo],InputValueObjects[DBカラム_物理名],"",0,1)</f>
        <v>0</v>
      </c>
      <c r="F14" s="19" t="str">
        <f>"@"&amp;ValueObject[[#This Row],[DBテーブル_物理名]]</f>
        <v>@0</v>
      </c>
      <c r="G14" s="21">
        <f>_xlfn.XLOOKUP(ValueObject[[#This Row],[VONo]],InputValueObjects[VONo],InputValueObjects[PK],"",0,1)</f>
        <v>0</v>
      </c>
      <c r="H14" s="21">
        <f>_xlfn.XLOOKUP(ValueObject[[#This Row],[VONo]],InputValueObjects[VONo],InputValueObjects[NotNull],"",0,1)</f>
        <v>0</v>
      </c>
      <c r="I14" s="21" t="str">
        <f>_xlfn.XLOOKUP(ValueObject[[#This Row],[VONo]],InputValueObjects[VONo],InputValueObjects[型],"",0,1)</f>
        <v>?</v>
      </c>
      <c r="J14" s="21" t="str">
        <f>REPLACE(ValueObject[[#This Row],[ValueObject]],1,1,LOWER(LEFT(ValueObject[[#This Row],[ValueObject]])))</f>
        <v/>
      </c>
      <c r="K14" s="21" t="str">
        <f>ValueObject[[#This Row],[型]]&amp;" "&amp;ValueObject[[#This Row],[変数_VO]]</f>
        <v xml:space="preserve">? </v>
      </c>
      <c r="L14" s="21" t="str">
        <f>_xlfn.XLOOKUP(ValueObject[[#This Row],[VONo]],InputValueObjects[VONo],InputValueObjects[Entity_プロパティ],"",0,1)</f>
        <v/>
      </c>
      <c r="M14" s="21" t="str">
        <f>ValueObject[[#This Row],[Entity_プロパティ]]&amp;" = new "&amp;ValueObject[[#This Row],[ValueObject]]&amp;"("&amp;ValueObject[[#This Row],[変数_VO]]&amp;");"</f>
        <v xml:space="preserve"> = new ();</v>
      </c>
      <c r="N14" s="21" t="str">
        <f>"public "&amp;ValueObject[[#This Row],[ValueObject]]&amp;" "&amp;ValueObject[[#This Row],[Entity_プロパティ]]&amp;" { get; }"</f>
        <v>public   { get; }</v>
      </c>
      <c r="O14" s="21" t="str">
        <f>_xlfn.XLOOKUP(SUBSTITUTE(ValueObject[[#This Row],[型]],"?",""),Types[型],Types[Convert],"",,1)</f>
        <v/>
      </c>
      <c r="P14" s="21" t="str">
        <f>_xlfn.XLOOKUP(SUBSTITUTE(ValueObject[[#This Row],[型]],"?",""),Types[型],Types[型_SQLite],"",0,1)</f>
        <v/>
      </c>
      <c r="Q14" s="21" t="str">
        <f>IF(ValueObject[[#This Row],[SQLite_型]]="","",ValueObject[[#This Row],[DBテーブル_物理名]]&amp;" "&amp;ValueObject[[#This Row],[SQLite_型]])</f>
        <v/>
      </c>
      <c r="R14" s="19" t="str" cm="1">
        <f t="array" ref="R14">SUBSTITUTE(SUBSTITUTE(Templates[Repository_Entity_Args_NotNull],"__Convert__",ValueObject[[#This Row],[Convert]]),"__TableColumn__",ValueObject[[#This Row],[DBテーブル_物理名]])</f>
        <v>(reader["0"])</v>
      </c>
      <c r="S14" s="19" t="str" cm="1">
        <f t="array" ref="S14">SUBSTITUTE(SUBSTITUTE(Templates[Repository_Entity_Args_Null],"__Convert__",ValueObject[[#This Row],[Convert]]),"__TableColumn__",ValueObject[[#This Row],[DBテーブル_物理名]])</f>
        <v>reader["0"] != DBNull.Value ? (reader["0"]) : null</v>
      </c>
      <c r="T14" s="19" t="str">
        <f>IF(ValueObject[[#This Row],[NotNull]]=1,ValueObject[[#This Row],[Repository_Entity_Args_NotNull]],ValueObject[[#This Row],[Repository_Entity_Args_Null]])</f>
        <v>reader["0"] != DBNull.Value ? (reader["0"]) : null</v>
      </c>
      <c r="U14" s="19" t="str">
        <f>ValueObject[[#This Row],[DBテーブル_物理名]]&amp;" = @"&amp;ValueObject[[#This Row],[DBテーブル_物理名]]</f>
        <v>0 = @0</v>
      </c>
      <c r="V14" s="19" t="str" cm="1">
        <f t="array" ref="V14">SUBSTITUTE(SUBSTITUTE(Templates[SQLiteParameter_Args],"__Column__",ValueObject[[#This Row],[DBテーブル_物理名]]),"__VO__",ValueObject[[#This Row],[Entity_プロパティ]])</f>
        <v>new SQLiteParameter("@0", entity..Value)</v>
      </c>
      <c r="W14" s="19" t="str" cm="1">
        <f t="array" ref="W14">SUBSTITUTE(SUBSTITUTE(Templates[ViewModelEntity_Property_get],"__Type__",ValueObject[[#This Row],[型]]),"__EntityProperty__",ValueObject[[#This Row],[Entity_プロパティ]])</f>
        <v xml:space="preserve">        public ?  =&gt; _entity..Value;</v>
      </c>
      <c r="X14" s="19" t="str" cm="1">
        <f t="array" ref="X14">SUBSTITUTE(SUBSTITUTE(Templates[ViewModelEntity_Property_getset],"__Type__",ValueObject[[#This Row],[型]]),"__EntityProperty__",ValueObject[[#This Row],[Entity_プロパティ]])</f>
        <v xml:space="preserve">       public ?  
        {
            get { return _entity..Value; }
            set { _entity. = new (value); }
        }</v>
      </c>
      <c r="Y14" s="19" t="str" cm="1">
        <f t="array" ref="Y1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5" spans="1:25" ht="20.05" customHeight="1" x14ac:dyDescent="0.4">
      <c r="B15" s="20">
        <f>ROW(ValueObject[[#This Row],[VONo]])-3</f>
        <v>12</v>
      </c>
      <c r="C15" s="21" t="str">
        <f>_xlfn.XLOOKUP(ValueObject[[#This Row],[VONo]],InputValueObjects[VONo],InputValueObjects[Entity],"",0,1)</f>
        <v/>
      </c>
      <c r="D15" s="21" t="str">
        <f>_xlfn.XLOOKUP(ValueObject[[#This Row],[VONo]],InputValueObjects[VONo],InputValueObjects[ValueObject],"",0,1)</f>
        <v/>
      </c>
      <c r="E15" s="21">
        <f>_xlfn.XLOOKUP(ValueObject[[#This Row],[VONo]],InputValueObjects[VONo],InputValueObjects[DBカラム_物理名],"",0,1)</f>
        <v>0</v>
      </c>
      <c r="F15" s="19" t="str">
        <f>"@"&amp;ValueObject[[#This Row],[DBテーブル_物理名]]</f>
        <v>@0</v>
      </c>
      <c r="G15" s="21">
        <f>_xlfn.XLOOKUP(ValueObject[[#This Row],[VONo]],InputValueObjects[VONo],InputValueObjects[PK],"",0,1)</f>
        <v>0</v>
      </c>
      <c r="H15" s="21">
        <f>_xlfn.XLOOKUP(ValueObject[[#This Row],[VONo]],InputValueObjects[VONo],InputValueObjects[NotNull],"",0,1)</f>
        <v>0</v>
      </c>
      <c r="I15" s="21" t="str">
        <f>_xlfn.XLOOKUP(ValueObject[[#This Row],[VONo]],InputValueObjects[VONo],InputValueObjects[型],"",0,1)</f>
        <v>?</v>
      </c>
      <c r="J15" s="21" t="str">
        <f>REPLACE(ValueObject[[#This Row],[ValueObject]],1,1,LOWER(LEFT(ValueObject[[#This Row],[ValueObject]])))</f>
        <v/>
      </c>
      <c r="K15" s="21" t="str">
        <f>ValueObject[[#This Row],[型]]&amp;" "&amp;ValueObject[[#This Row],[変数_VO]]</f>
        <v xml:space="preserve">? </v>
      </c>
      <c r="L15" s="21" t="str">
        <f>_xlfn.XLOOKUP(ValueObject[[#This Row],[VONo]],InputValueObjects[VONo],InputValueObjects[Entity_プロパティ],"",0,1)</f>
        <v/>
      </c>
      <c r="M15" s="21" t="str">
        <f>ValueObject[[#This Row],[Entity_プロパティ]]&amp;" = new "&amp;ValueObject[[#This Row],[ValueObject]]&amp;"("&amp;ValueObject[[#This Row],[変数_VO]]&amp;");"</f>
        <v xml:space="preserve"> = new ();</v>
      </c>
      <c r="N15" s="21" t="str">
        <f>"public "&amp;ValueObject[[#This Row],[ValueObject]]&amp;" "&amp;ValueObject[[#This Row],[Entity_プロパティ]]&amp;" { get; }"</f>
        <v>public   { get; }</v>
      </c>
      <c r="O15" s="21" t="str">
        <f>_xlfn.XLOOKUP(SUBSTITUTE(ValueObject[[#This Row],[型]],"?",""),Types[型],Types[Convert],"",,1)</f>
        <v/>
      </c>
      <c r="P15" s="21" t="str">
        <f>_xlfn.XLOOKUP(SUBSTITUTE(ValueObject[[#This Row],[型]],"?",""),Types[型],Types[型_SQLite],"",0,1)</f>
        <v/>
      </c>
      <c r="Q15" s="21" t="str">
        <f>IF(ValueObject[[#This Row],[SQLite_型]]="","",ValueObject[[#This Row],[DBテーブル_物理名]]&amp;" "&amp;ValueObject[[#This Row],[SQLite_型]])</f>
        <v/>
      </c>
      <c r="R15" s="19" t="str" cm="1">
        <f t="array" ref="R15">SUBSTITUTE(SUBSTITUTE(Templates[Repository_Entity_Args_NotNull],"__Convert__",ValueObject[[#This Row],[Convert]]),"__TableColumn__",ValueObject[[#This Row],[DBテーブル_物理名]])</f>
        <v>(reader["0"])</v>
      </c>
      <c r="S15" s="19" t="str" cm="1">
        <f t="array" ref="S15">SUBSTITUTE(SUBSTITUTE(Templates[Repository_Entity_Args_Null],"__Convert__",ValueObject[[#This Row],[Convert]]),"__TableColumn__",ValueObject[[#This Row],[DBテーブル_物理名]])</f>
        <v>reader["0"] != DBNull.Value ? (reader["0"]) : null</v>
      </c>
      <c r="T15" s="19" t="str">
        <f>IF(ValueObject[[#This Row],[NotNull]]=1,ValueObject[[#This Row],[Repository_Entity_Args_NotNull]],ValueObject[[#This Row],[Repository_Entity_Args_Null]])</f>
        <v>reader["0"] != DBNull.Value ? (reader["0"]) : null</v>
      </c>
      <c r="U15" s="19" t="str">
        <f>ValueObject[[#This Row],[DBテーブル_物理名]]&amp;" = @"&amp;ValueObject[[#This Row],[DBテーブル_物理名]]</f>
        <v>0 = @0</v>
      </c>
      <c r="V15" s="19" t="str" cm="1">
        <f t="array" ref="V15">SUBSTITUTE(SUBSTITUTE(Templates[SQLiteParameter_Args],"__Column__",ValueObject[[#This Row],[DBテーブル_物理名]]),"__VO__",ValueObject[[#This Row],[Entity_プロパティ]])</f>
        <v>new SQLiteParameter("@0", entity..Value)</v>
      </c>
      <c r="W15" s="19" t="str" cm="1">
        <f t="array" ref="W15">SUBSTITUTE(SUBSTITUTE(Templates[ViewModelEntity_Property_get],"__Type__",ValueObject[[#This Row],[型]]),"__EntityProperty__",ValueObject[[#This Row],[Entity_プロパティ]])</f>
        <v xml:space="preserve">        public ?  =&gt; _entity..Value;</v>
      </c>
      <c r="X15" s="19" t="str" cm="1">
        <f t="array" ref="X15">SUBSTITUTE(SUBSTITUTE(Templates[ViewModelEntity_Property_getset],"__Type__",ValueObject[[#This Row],[型]]),"__EntityProperty__",ValueObject[[#This Row],[Entity_プロパティ]])</f>
        <v xml:space="preserve">       public ?  
        {
            get { return _entity..Value; }
            set { _entity. = new (value); }
        }</v>
      </c>
      <c r="Y15" s="19" t="str" cm="1">
        <f t="array" ref="Y1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6" spans="1:25" ht="20.05" customHeight="1" x14ac:dyDescent="0.4">
      <c r="B16" s="20">
        <f>ROW(ValueObject[[#This Row],[VONo]])-3</f>
        <v>13</v>
      </c>
      <c r="C16" s="21" t="str">
        <f>_xlfn.XLOOKUP(ValueObject[[#This Row],[VONo]],InputValueObjects[VONo],InputValueObjects[Entity],"",0,1)</f>
        <v/>
      </c>
      <c r="D16" s="21" t="str">
        <f>_xlfn.XLOOKUP(ValueObject[[#This Row],[VONo]],InputValueObjects[VONo],InputValueObjects[ValueObject],"",0,1)</f>
        <v/>
      </c>
      <c r="E16" s="21">
        <f>_xlfn.XLOOKUP(ValueObject[[#This Row],[VONo]],InputValueObjects[VONo],InputValueObjects[DBカラム_物理名],"",0,1)</f>
        <v>0</v>
      </c>
      <c r="F16" s="19" t="str">
        <f>"@"&amp;ValueObject[[#This Row],[DBテーブル_物理名]]</f>
        <v>@0</v>
      </c>
      <c r="G16" s="21">
        <f>_xlfn.XLOOKUP(ValueObject[[#This Row],[VONo]],InputValueObjects[VONo],InputValueObjects[PK],"",0,1)</f>
        <v>0</v>
      </c>
      <c r="H16" s="21">
        <f>_xlfn.XLOOKUP(ValueObject[[#This Row],[VONo]],InputValueObjects[VONo],InputValueObjects[NotNull],"",0,1)</f>
        <v>0</v>
      </c>
      <c r="I16" s="21" t="str">
        <f>_xlfn.XLOOKUP(ValueObject[[#This Row],[VONo]],InputValueObjects[VONo],InputValueObjects[型],"",0,1)</f>
        <v>?</v>
      </c>
      <c r="J16" s="21" t="str">
        <f>REPLACE(ValueObject[[#This Row],[ValueObject]],1,1,LOWER(LEFT(ValueObject[[#This Row],[ValueObject]])))</f>
        <v/>
      </c>
      <c r="K16" s="21" t="str">
        <f>ValueObject[[#This Row],[型]]&amp;" "&amp;ValueObject[[#This Row],[変数_VO]]</f>
        <v xml:space="preserve">? </v>
      </c>
      <c r="L16" s="21" t="str">
        <f>_xlfn.XLOOKUP(ValueObject[[#This Row],[VONo]],InputValueObjects[VONo],InputValueObjects[Entity_プロパティ],"",0,1)</f>
        <v/>
      </c>
      <c r="M16" s="21" t="str">
        <f>ValueObject[[#This Row],[Entity_プロパティ]]&amp;" = new "&amp;ValueObject[[#This Row],[ValueObject]]&amp;"("&amp;ValueObject[[#This Row],[変数_VO]]&amp;");"</f>
        <v xml:space="preserve"> = new ();</v>
      </c>
      <c r="N16" s="21" t="str">
        <f>"public "&amp;ValueObject[[#This Row],[ValueObject]]&amp;" "&amp;ValueObject[[#This Row],[Entity_プロパティ]]&amp;" { get; }"</f>
        <v>public   { get; }</v>
      </c>
      <c r="O16" s="21" t="str">
        <f>_xlfn.XLOOKUP(SUBSTITUTE(ValueObject[[#This Row],[型]],"?",""),Types[型],Types[Convert],"",,1)</f>
        <v/>
      </c>
      <c r="P16" s="21" t="str">
        <f>_xlfn.XLOOKUP(SUBSTITUTE(ValueObject[[#This Row],[型]],"?",""),Types[型],Types[型_SQLite],"",0,1)</f>
        <v/>
      </c>
      <c r="Q16" s="21" t="str">
        <f>IF(ValueObject[[#This Row],[SQLite_型]]="","",ValueObject[[#This Row],[DBテーブル_物理名]]&amp;" "&amp;ValueObject[[#This Row],[SQLite_型]])</f>
        <v/>
      </c>
      <c r="R16" s="19" t="str" cm="1">
        <f t="array" ref="R16">SUBSTITUTE(SUBSTITUTE(Templates[Repository_Entity_Args_NotNull],"__Convert__",ValueObject[[#This Row],[Convert]]),"__TableColumn__",ValueObject[[#This Row],[DBテーブル_物理名]])</f>
        <v>(reader["0"])</v>
      </c>
      <c r="S16" s="19" t="str" cm="1">
        <f t="array" ref="S16">SUBSTITUTE(SUBSTITUTE(Templates[Repository_Entity_Args_Null],"__Convert__",ValueObject[[#This Row],[Convert]]),"__TableColumn__",ValueObject[[#This Row],[DBテーブル_物理名]])</f>
        <v>reader["0"] != DBNull.Value ? (reader["0"]) : null</v>
      </c>
      <c r="T16" s="19" t="str">
        <f>IF(ValueObject[[#This Row],[NotNull]]=1,ValueObject[[#This Row],[Repository_Entity_Args_NotNull]],ValueObject[[#This Row],[Repository_Entity_Args_Null]])</f>
        <v>reader["0"] != DBNull.Value ? (reader["0"]) : null</v>
      </c>
      <c r="U16" s="19" t="str">
        <f>ValueObject[[#This Row],[DBテーブル_物理名]]&amp;" = @"&amp;ValueObject[[#This Row],[DBテーブル_物理名]]</f>
        <v>0 = @0</v>
      </c>
      <c r="V16" s="19" t="str" cm="1">
        <f t="array" ref="V16">SUBSTITUTE(SUBSTITUTE(Templates[SQLiteParameter_Args],"__Column__",ValueObject[[#This Row],[DBテーブル_物理名]]),"__VO__",ValueObject[[#This Row],[Entity_プロパティ]])</f>
        <v>new SQLiteParameter("@0", entity..Value)</v>
      </c>
      <c r="W16" s="19" t="str" cm="1">
        <f t="array" ref="W16">SUBSTITUTE(SUBSTITUTE(Templates[ViewModelEntity_Property_get],"__Type__",ValueObject[[#This Row],[型]]),"__EntityProperty__",ValueObject[[#This Row],[Entity_プロパティ]])</f>
        <v xml:space="preserve">        public ?  =&gt; _entity..Value;</v>
      </c>
      <c r="X16" s="19" t="str" cm="1">
        <f t="array" ref="X16">SUBSTITUTE(SUBSTITUTE(Templates[ViewModelEntity_Property_getset],"__Type__",ValueObject[[#This Row],[型]]),"__EntityProperty__",ValueObject[[#This Row],[Entity_プロパティ]])</f>
        <v xml:space="preserve">       public ?  
        {
            get { return _entity..Value; }
            set { _entity. = new (value); }
        }</v>
      </c>
      <c r="Y16" s="19" t="str" cm="1">
        <f t="array" ref="Y1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7" spans="2:25" ht="20.05" customHeight="1" x14ac:dyDescent="0.4">
      <c r="B17" s="20">
        <f>ROW(ValueObject[[#This Row],[VONo]])-3</f>
        <v>14</v>
      </c>
      <c r="C17" s="21" t="str">
        <f>_xlfn.XLOOKUP(ValueObject[[#This Row],[VONo]],InputValueObjects[VONo],InputValueObjects[Entity],"",0,1)</f>
        <v/>
      </c>
      <c r="D17" s="21" t="str">
        <f>_xlfn.XLOOKUP(ValueObject[[#This Row],[VONo]],InputValueObjects[VONo],InputValueObjects[ValueObject],"",0,1)</f>
        <v/>
      </c>
      <c r="E17" s="21">
        <f>_xlfn.XLOOKUP(ValueObject[[#This Row],[VONo]],InputValueObjects[VONo],InputValueObjects[DBカラム_物理名],"",0,1)</f>
        <v>0</v>
      </c>
      <c r="F17" s="19" t="str">
        <f>"@"&amp;ValueObject[[#This Row],[DBテーブル_物理名]]</f>
        <v>@0</v>
      </c>
      <c r="G17" s="21">
        <f>_xlfn.XLOOKUP(ValueObject[[#This Row],[VONo]],InputValueObjects[VONo],InputValueObjects[PK],"",0,1)</f>
        <v>0</v>
      </c>
      <c r="H17" s="21">
        <f>_xlfn.XLOOKUP(ValueObject[[#This Row],[VONo]],InputValueObjects[VONo],InputValueObjects[NotNull],"",0,1)</f>
        <v>0</v>
      </c>
      <c r="I17" s="21" t="str">
        <f>_xlfn.XLOOKUP(ValueObject[[#This Row],[VONo]],InputValueObjects[VONo],InputValueObjects[型],"",0,1)</f>
        <v>?</v>
      </c>
      <c r="J17" s="21" t="str">
        <f>REPLACE(ValueObject[[#This Row],[ValueObject]],1,1,LOWER(LEFT(ValueObject[[#This Row],[ValueObject]])))</f>
        <v/>
      </c>
      <c r="K17" s="21" t="str">
        <f>ValueObject[[#This Row],[型]]&amp;" "&amp;ValueObject[[#This Row],[変数_VO]]</f>
        <v xml:space="preserve">? </v>
      </c>
      <c r="L17" s="21" t="str">
        <f>_xlfn.XLOOKUP(ValueObject[[#This Row],[VONo]],InputValueObjects[VONo],InputValueObjects[Entity_プロパティ],"",0,1)</f>
        <v/>
      </c>
      <c r="M17" s="21" t="str">
        <f>ValueObject[[#This Row],[Entity_プロパティ]]&amp;" = new "&amp;ValueObject[[#This Row],[ValueObject]]&amp;"("&amp;ValueObject[[#This Row],[変数_VO]]&amp;");"</f>
        <v xml:space="preserve"> = new ();</v>
      </c>
      <c r="N17" s="21" t="str">
        <f>"public "&amp;ValueObject[[#This Row],[ValueObject]]&amp;" "&amp;ValueObject[[#This Row],[Entity_プロパティ]]&amp;" { get; }"</f>
        <v>public   { get; }</v>
      </c>
      <c r="O17" s="21" t="str">
        <f>_xlfn.XLOOKUP(SUBSTITUTE(ValueObject[[#This Row],[型]],"?",""),Types[型],Types[Convert],"",,1)</f>
        <v/>
      </c>
      <c r="P17" s="21" t="str">
        <f>_xlfn.XLOOKUP(SUBSTITUTE(ValueObject[[#This Row],[型]],"?",""),Types[型],Types[型_SQLite],"",0,1)</f>
        <v/>
      </c>
      <c r="Q17" s="21" t="str">
        <f>IF(ValueObject[[#This Row],[SQLite_型]]="","",ValueObject[[#This Row],[DBテーブル_物理名]]&amp;" "&amp;ValueObject[[#This Row],[SQLite_型]])</f>
        <v/>
      </c>
      <c r="R17" s="19" t="str" cm="1">
        <f t="array" ref="R17">SUBSTITUTE(SUBSTITUTE(Templates[Repository_Entity_Args_NotNull],"__Convert__",ValueObject[[#This Row],[Convert]]),"__TableColumn__",ValueObject[[#This Row],[DBテーブル_物理名]])</f>
        <v>(reader["0"])</v>
      </c>
      <c r="S17" s="19" t="str" cm="1">
        <f t="array" ref="S17">SUBSTITUTE(SUBSTITUTE(Templates[Repository_Entity_Args_Null],"__Convert__",ValueObject[[#This Row],[Convert]]),"__TableColumn__",ValueObject[[#This Row],[DBテーブル_物理名]])</f>
        <v>reader["0"] != DBNull.Value ? (reader["0"]) : null</v>
      </c>
      <c r="T17" s="19" t="str">
        <f>IF(ValueObject[[#This Row],[NotNull]]=1,ValueObject[[#This Row],[Repository_Entity_Args_NotNull]],ValueObject[[#This Row],[Repository_Entity_Args_Null]])</f>
        <v>reader["0"] != DBNull.Value ? (reader["0"]) : null</v>
      </c>
      <c r="U17" s="19" t="str">
        <f>ValueObject[[#This Row],[DBテーブル_物理名]]&amp;" = @"&amp;ValueObject[[#This Row],[DBテーブル_物理名]]</f>
        <v>0 = @0</v>
      </c>
      <c r="V17" s="19" t="str" cm="1">
        <f t="array" ref="V17">SUBSTITUTE(SUBSTITUTE(Templates[SQLiteParameter_Args],"__Column__",ValueObject[[#This Row],[DBテーブル_物理名]]),"__VO__",ValueObject[[#This Row],[Entity_プロパティ]])</f>
        <v>new SQLiteParameter("@0", entity..Value)</v>
      </c>
      <c r="W17" s="19" t="str" cm="1">
        <f t="array" ref="W17">SUBSTITUTE(SUBSTITUTE(Templates[ViewModelEntity_Property_get],"__Type__",ValueObject[[#This Row],[型]]),"__EntityProperty__",ValueObject[[#This Row],[Entity_プロパティ]])</f>
        <v xml:space="preserve">        public ?  =&gt; _entity..Value;</v>
      </c>
      <c r="X17" s="19" t="str" cm="1">
        <f t="array" ref="X17">SUBSTITUTE(SUBSTITUTE(Templates[ViewModelEntity_Property_getset],"__Type__",ValueObject[[#This Row],[型]]),"__EntityProperty__",ValueObject[[#This Row],[Entity_プロパティ]])</f>
        <v xml:space="preserve">       public ?  
        {
            get { return _entity..Value; }
            set { _entity. = new (value); }
        }</v>
      </c>
      <c r="Y17" s="19" t="str" cm="1">
        <f t="array" ref="Y1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8" spans="2:25" ht="20.05" customHeight="1" x14ac:dyDescent="0.4">
      <c r="B18" s="20">
        <f>ROW(ValueObject[[#This Row],[VONo]])-3</f>
        <v>15</v>
      </c>
      <c r="C18" s="21" t="str">
        <f>_xlfn.XLOOKUP(ValueObject[[#This Row],[VONo]],InputValueObjects[VONo],InputValueObjects[Entity],"",0,1)</f>
        <v/>
      </c>
      <c r="D18" s="21" t="str">
        <f>_xlfn.XLOOKUP(ValueObject[[#This Row],[VONo]],InputValueObjects[VONo],InputValueObjects[ValueObject],"",0,1)</f>
        <v/>
      </c>
      <c r="E18" s="21">
        <f>_xlfn.XLOOKUP(ValueObject[[#This Row],[VONo]],InputValueObjects[VONo],InputValueObjects[DBカラム_物理名],"",0,1)</f>
        <v>0</v>
      </c>
      <c r="F18" s="19" t="str">
        <f>"@"&amp;ValueObject[[#This Row],[DBテーブル_物理名]]</f>
        <v>@0</v>
      </c>
      <c r="G18" s="21">
        <f>_xlfn.XLOOKUP(ValueObject[[#This Row],[VONo]],InputValueObjects[VONo],InputValueObjects[PK],"",0,1)</f>
        <v>0</v>
      </c>
      <c r="H18" s="21">
        <f>_xlfn.XLOOKUP(ValueObject[[#This Row],[VONo]],InputValueObjects[VONo],InputValueObjects[NotNull],"",0,1)</f>
        <v>0</v>
      </c>
      <c r="I18" s="21" t="str">
        <f>_xlfn.XLOOKUP(ValueObject[[#This Row],[VONo]],InputValueObjects[VONo],InputValueObjects[型],"",0,1)</f>
        <v>?</v>
      </c>
      <c r="J18" s="21" t="str">
        <f>REPLACE(ValueObject[[#This Row],[ValueObject]],1,1,LOWER(LEFT(ValueObject[[#This Row],[ValueObject]])))</f>
        <v/>
      </c>
      <c r="K18" s="21" t="str">
        <f>ValueObject[[#This Row],[型]]&amp;" "&amp;ValueObject[[#This Row],[変数_VO]]</f>
        <v xml:space="preserve">? </v>
      </c>
      <c r="L18" s="21" t="str">
        <f>_xlfn.XLOOKUP(ValueObject[[#This Row],[VONo]],InputValueObjects[VONo],InputValueObjects[Entity_プロパティ],"",0,1)</f>
        <v/>
      </c>
      <c r="M18" s="21" t="str">
        <f>ValueObject[[#This Row],[Entity_プロパティ]]&amp;" = new "&amp;ValueObject[[#This Row],[ValueObject]]&amp;"("&amp;ValueObject[[#This Row],[変数_VO]]&amp;");"</f>
        <v xml:space="preserve"> = new ();</v>
      </c>
      <c r="N18" s="21" t="str">
        <f>"public "&amp;ValueObject[[#This Row],[ValueObject]]&amp;" "&amp;ValueObject[[#This Row],[Entity_プロパティ]]&amp;" { get; }"</f>
        <v>public   { get; }</v>
      </c>
      <c r="O18" s="21" t="str">
        <f>_xlfn.XLOOKUP(SUBSTITUTE(ValueObject[[#This Row],[型]],"?",""),Types[型],Types[Convert],"",,1)</f>
        <v/>
      </c>
      <c r="P18" s="21" t="str">
        <f>_xlfn.XLOOKUP(SUBSTITUTE(ValueObject[[#This Row],[型]],"?",""),Types[型],Types[型_SQLite],"",0,1)</f>
        <v/>
      </c>
      <c r="Q18" s="21" t="str">
        <f>IF(ValueObject[[#This Row],[SQLite_型]]="","",ValueObject[[#This Row],[DBテーブル_物理名]]&amp;" "&amp;ValueObject[[#This Row],[SQLite_型]])</f>
        <v/>
      </c>
      <c r="R18" s="19" t="str" cm="1">
        <f t="array" ref="R18">SUBSTITUTE(SUBSTITUTE(Templates[Repository_Entity_Args_NotNull],"__Convert__",ValueObject[[#This Row],[Convert]]),"__TableColumn__",ValueObject[[#This Row],[DBテーブル_物理名]])</f>
        <v>(reader["0"])</v>
      </c>
      <c r="S18" s="19" t="str" cm="1">
        <f t="array" ref="S18">SUBSTITUTE(SUBSTITUTE(Templates[Repository_Entity_Args_Null],"__Convert__",ValueObject[[#This Row],[Convert]]),"__TableColumn__",ValueObject[[#This Row],[DBテーブル_物理名]])</f>
        <v>reader["0"] != DBNull.Value ? (reader["0"]) : null</v>
      </c>
      <c r="T18" s="19" t="str">
        <f>IF(ValueObject[[#This Row],[NotNull]]=1,ValueObject[[#This Row],[Repository_Entity_Args_NotNull]],ValueObject[[#This Row],[Repository_Entity_Args_Null]])</f>
        <v>reader["0"] != DBNull.Value ? (reader["0"]) : null</v>
      </c>
      <c r="U18" s="19" t="str">
        <f>ValueObject[[#This Row],[DBテーブル_物理名]]&amp;" = @"&amp;ValueObject[[#This Row],[DBテーブル_物理名]]</f>
        <v>0 = @0</v>
      </c>
      <c r="V18" s="19" t="str" cm="1">
        <f t="array" ref="V18">SUBSTITUTE(SUBSTITUTE(Templates[SQLiteParameter_Args],"__Column__",ValueObject[[#This Row],[DBテーブル_物理名]]),"__VO__",ValueObject[[#This Row],[Entity_プロパティ]])</f>
        <v>new SQLiteParameter("@0", entity..Value)</v>
      </c>
      <c r="W18" s="19" t="str" cm="1">
        <f t="array" ref="W18">SUBSTITUTE(SUBSTITUTE(Templates[ViewModelEntity_Property_get],"__Type__",ValueObject[[#This Row],[型]]),"__EntityProperty__",ValueObject[[#This Row],[Entity_プロパティ]])</f>
        <v xml:space="preserve">        public ?  =&gt; _entity..Value;</v>
      </c>
      <c r="X18" s="19" t="str" cm="1">
        <f t="array" ref="X18">SUBSTITUTE(SUBSTITUTE(Templates[ViewModelEntity_Property_getset],"__Type__",ValueObject[[#This Row],[型]]),"__EntityProperty__",ValueObject[[#This Row],[Entity_プロパティ]])</f>
        <v xml:space="preserve">       public ?  
        {
            get { return _entity..Value; }
            set { _entity. = new (value); }
        }</v>
      </c>
      <c r="Y18" s="19" t="str" cm="1">
        <f t="array" ref="Y1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9" spans="2:25" ht="20.05" customHeight="1" x14ac:dyDescent="0.4">
      <c r="B19" s="20">
        <f>ROW(ValueObject[[#This Row],[VONo]])-3</f>
        <v>16</v>
      </c>
      <c r="C19" s="21" t="str">
        <f>_xlfn.XLOOKUP(ValueObject[[#This Row],[VONo]],InputValueObjects[VONo],InputValueObjects[Entity],"",0,1)</f>
        <v/>
      </c>
      <c r="D19" s="21" t="str">
        <f>_xlfn.XLOOKUP(ValueObject[[#This Row],[VONo]],InputValueObjects[VONo],InputValueObjects[ValueObject],"",0,1)</f>
        <v/>
      </c>
      <c r="E19" s="21">
        <f>_xlfn.XLOOKUP(ValueObject[[#This Row],[VONo]],InputValueObjects[VONo],InputValueObjects[DBカラム_物理名],"",0,1)</f>
        <v>0</v>
      </c>
      <c r="F19" s="19" t="str">
        <f>"@"&amp;ValueObject[[#This Row],[DBテーブル_物理名]]</f>
        <v>@0</v>
      </c>
      <c r="G19" s="21">
        <f>_xlfn.XLOOKUP(ValueObject[[#This Row],[VONo]],InputValueObjects[VONo],InputValueObjects[PK],"",0,1)</f>
        <v>0</v>
      </c>
      <c r="H19" s="21">
        <f>_xlfn.XLOOKUP(ValueObject[[#This Row],[VONo]],InputValueObjects[VONo],InputValueObjects[NotNull],"",0,1)</f>
        <v>0</v>
      </c>
      <c r="I19" s="21" t="str">
        <f>_xlfn.XLOOKUP(ValueObject[[#This Row],[VONo]],InputValueObjects[VONo],InputValueObjects[型],"",0,1)</f>
        <v>?</v>
      </c>
      <c r="J19" s="21" t="str">
        <f>REPLACE(ValueObject[[#This Row],[ValueObject]],1,1,LOWER(LEFT(ValueObject[[#This Row],[ValueObject]])))</f>
        <v/>
      </c>
      <c r="K19" s="21" t="str">
        <f>ValueObject[[#This Row],[型]]&amp;" "&amp;ValueObject[[#This Row],[変数_VO]]</f>
        <v xml:space="preserve">? </v>
      </c>
      <c r="L19" s="21" t="str">
        <f>_xlfn.XLOOKUP(ValueObject[[#This Row],[VONo]],InputValueObjects[VONo],InputValueObjects[Entity_プロパティ],"",0,1)</f>
        <v/>
      </c>
      <c r="M19" s="21" t="str">
        <f>ValueObject[[#This Row],[Entity_プロパティ]]&amp;" = new "&amp;ValueObject[[#This Row],[ValueObject]]&amp;"("&amp;ValueObject[[#This Row],[変数_VO]]&amp;");"</f>
        <v xml:space="preserve"> = new ();</v>
      </c>
      <c r="N19" s="21" t="str">
        <f>"public "&amp;ValueObject[[#This Row],[ValueObject]]&amp;" "&amp;ValueObject[[#This Row],[Entity_プロパティ]]&amp;" { get; }"</f>
        <v>public   { get; }</v>
      </c>
      <c r="O19" s="21" t="str">
        <f>_xlfn.XLOOKUP(SUBSTITUTE(ValueObject[[#This Row],[型]],"?",""),Types[型],Types[Convert],"",,1)</f>
        <v/>
      </c>
      <c r="P19" s="21" t="str">
        <f>_xlfn.XLOOKUP(SUBSTITUTE(ValueObject[[#This Row],[型]],"?",""),Types[型],Types[型_SQLite],"",0,1)</f>
        <v/>
      </c>
      <c r="Q19" s="21" t="str">
        <f>IF(ValueObject[[#This Row],[SQLite_型]]="","",ValueObject[[#This Row],[DBテーブル_物理名]]&amp;" "&amp;ValueObject[[#This Row],[SQLite_型]])</f>
        <v/>
      </c>
      <c r="R19" s="19" t="str" cm="1">
        <f t="array" ref="R19">SUBSTITUTE(SUBSTITUTE(Templates[Repository_Entity_Args_NotNull],"__Convert__",ValueObject[[#This Row],[Convert]]),"__TableColumn__",ValueObject[[#This Row],[DBテーブル_物理名]])</f>
        <v>(reader["0"])</v>
      </c>
      <c r="S19" s="19" t="str" cm="1">
        <f t="array" ref="S19">SUBSTITUTE(SUBSTITUTE(Templates[Repository_Entity_Args_Null],"__Convert__",ValueObject[[#This Row],[Convert]]),"__TableColumn__",ValueObject[[#This Row],[DBテーブル_物理名]])</f>
        <v>reader["0"] != DBNull.Value ? (reader["0"]) : null</v>
      </c>
      <c r="T19" s="19" t="str">
        <f>IF(ValueObject[[#This Row],[NotNull]]=1,ValueObject[[#This Row],[Repository_Entity_Args_NotNull]],ValueObject[[#This Row],[Repository_Entity_Args_Null]])</f>
        <v>reader["0"] != DBNull.Value ? (reader["0"]) : null</v>
      </c>
      <c r="U19" s="19" t="str">
        <f>ValueObject[[#This Row],[DBテーブル_物理名]]&amp;" = @"&amp;ValueObject[[#This Row],[DBテーブル_物理名]]</f>
        <v>0 = @0</v>
      </c>
      <c r="V19" s="19" t="str" cm="1">
        <f t="array" ref="V19">SUBSTITUTE(SUBSTITUTE(Templates[SQLiteParameter_Args],"__Column__",ValueObject[[#This Row],[DBテーブル_物理名]]),"__VO__",ValueObject[[#This Row],[Entity_プロパティ]])</f>
        <v>new SQLiteParameter("@0", entity..Value)</v>
      </c>
      <c r="W19" s="19" t="str" cm="1">
        <f t="array" ref="W19">SUBSTITUTE(SUBSTITUTE(Templates[ViewModelEntity_Property_get],"__Type__",ValueObject[[#This Row],[型]]),"__EntityProperty__",ValueObject[[#This Row],[Entity_プロパティ]])</f>
        <v xml:space="preserve">        public ?  =&gt; _entity..Value;</v>
      </c>
      <c r="X19" s="19" t="str" cm="1">
        <f t="array" ref="X19">SUBSTITUTE(SUBSTITUTE(Templates[ViewModelEntity_Property_getset],"__Type__",ValueObject[[#This Row],[型]]),"__EntityProperty__",ValueObject[[#This Row],[Entity_プロパティ]])</f>
        <v xml:space="preserve">       public ?  
        {
            get { return _entity..Value; }
            set { _entity. = new (value); }
        }</v>
      </c>
      <c r="Y19" s="19" t="str" cm="1">
        <f t="array" ref="Y1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0" spans="2:25" ht="20.05" customHeight="1" x14ac:dyDescent="0.4">
      <c r="B20" s="20">
        <f>ROW(ValueObject[[#This Row],[VONo]])-3</f>
        <v>17</v>
      </c>
      <c r="C20" s="21" t="str">
        <f>_xlfn.XLOOKUP(ValueObject[[#This Row],[VONo]],InputValueObjects[VONo],InputValueObjects[Entity],"",0,1)</f>
        <v/>
      </c>
      <c r="D20" s="21" t="str">
        <f>_xlfn.XLOOKUP(ValueObject[[#This Row],[VONo]],InputValueObjects[VONo],InputValueObjects[ValueObject],"",0,1)</f>
        <v/>
      </c>
      <c r="E20" s="21">
        <f>_xlfn.XLOOKUP(ValueObject[[#This Row],[VONo]],InputValueObjects[VONo],InputValueObjects[DBカラム_物理名],"",0,1)</f>
        <v>0</v>
      </c>
      <c r="F20" s="19" t="str">
        <f>"@"&amp;ValueObject[[#This Row],[DBテーブル_物理名]]</f>
        <v>@0</v>
      </c>
      <c r="G20" s="21">
        <f>_xlfn.XLOOKUP(ValueObject[[#This Row],[VONo]],InputValueObjects[VONo],InputValueObjects[PK],"",0,1)</f>
        <v>0</v>
      </c>
      <c r="H20" s="21">
        <f>_xlfn.XLOOKUP(ValueObject[[#This Row],[VONo]],InputValueObjects[VONo],InputValueObjects[NotNull],"",0,1)</f>
        <v>0</v>
      </c>
      <c r="I20" s="21" t="str">
        <f>_xlfn.XLOOKUP(ValueObject[[#This Row],[VONo]],InputValueObjects[VONo],InputValueObjects[型],"",0,1)</f>
        <v>?</v>
      </c>
      <c r="J20" s="21" t="str">
        <f>REPLACE(ValueObject[[#This Row],[ValueObject]],1,1,LOWER(LEFT(ValueObject[[#This Row],[ValueObject]])))</f>
        <v/>
      </c>
      <c r="K20" s="21" t="str">
        <f>ValueObject[[#This Row],[型]]&amp;" "&amp;ValueObject[[#This Row],[変数_VO]]</f>
        <v xml:space="preserve">? </v>
      </c>
      <c r="L20" s="21" t="str">
        <f>_xlfn.XLOOKUP(ValueObject[[#This Row],[VONo]],InputValueObjects[VONo],InputValueObjects[Entity_プロパティ],"",0,1)</f>
        <v/>
      </c>
      <c r="M20" s="21" t="str">
        <f>ValueObject[[#This Row],[Entity_プロパティ]]&amp;" = new "&amp;ValueObject[[#This Row],[ValueObject]]&amp;"("&amp;ValueObject[[#This Row],[変数_VO]]&amp;");"</f>
        <v xml:space="preserve"> = new ();</v>
      </c>
      <c r="N20" s="21" t="str">
        <f>"public "&amp;ValueObject[[#This Row],[ValueObject]]&amp;" "&amp;ValueObject[[#This Row],[Entity_プロパティ]]&amp;" { get; }"</f>
        <v>public   { get; }</v>
      </c>
      <c r="O20" s="21" t="str">
        <f>_xlfn.XLOOKUP(SUBSTITUTE(ValueObject[[#This Row],[型]],"?",""),Types[型],Types[Convert],"",,1)</f>
        <v/>
      </c>
      <c r="P20" s="21" t="str">
        <f>_xlfn.XLOOKUP(SUBSTITUTE(ValueObject[[#This Row],[型]],"?",""),Types[型],Types[型_SQLite],"",0,1)</f>
        <v/>
      </c>
      <c r="Q20" s="21" t="str">
        <f>IF(ValueObject[[#This Row],[SQLite_型]]="","",ValueObject[[#This Row],[DBテーブル_物理名]]&amp;" "&amp;ValueObject[[#This Row],[SQLite_型]])</f>
        <v/>
      </c>
      <c r="R20" s="19" t="str" cm="1">
        <f t="array" ref="R20">SUBSTITUTE(SUBSTITUTE(Templates[Repository_Entity_Args_NotNull],"__Convert__",ValueObject[[#This Row],[Convert]]),"__TableColumn__",ValueObject[[#This Row],[DBテーブル_物理名]])</f>
        <v>(reader["0"])</v>
      </c>
      <c r="S20" s="19" t="str" cm="1">
        <f t="array" ref="S20">SUBSTITUTE(SUBSTITUTE(Templates[Repository_Entity_Args_Null],"__Convert__",ValueObject[[#This Row],[Convert]]),"__TableColumn__",ValueObject[[#This Row],[DBテーブル_物理名]])</f>
        <v>reader["0"] != DBNull.Value ? (reader["0"]) : null</v>
      </c>
      <c r="T20" s="19" t="str">
        <f>IF(ValueObject[[#This Row],[NotNull]]=1,ValueObject[[#This Row],[Repository_Entity_Args_NotNull]],ValueObject[[#This Row],[Repository_Entity_Args_Null]])</f>
        <v>reader["0"] != DBNull.Value ? (reader["0"]) : null</v>
      </c>
      <c r="U20" s="19" t="str">
        <f>ValueObject[[#This Row],[DBテーブル_物理名]]&amp;" = @"&amp;ValueObject[[#This Row],[DBテーブル_物理名]]</f>
        <v>0 = @0</v>
      </c>
      <c r="V20" s="19" t="str" cm="1">
        <f t="array" ref="V20">SUBSTITUTE(SUBSTITUTE(Templates[SQLiteParameter_Args],"__Column__",ValueObject[[#This Row],[DBテーブル_物理名]]),"__VO__",ValueObject[[#This Row],[Entity_プロパティ]])</f>
        <v>new SQLiteParameter("@0", entity..Value)</v>
      </c>
      <c r="W20" s="19" t="str" cm="1">
        <f t="array" ref="W20">SUBSTITUTE(SUBSTITUTE(Templates[ViewModelEntity_Property_get],"__Type__",ValueObject[[#This Row],[型]]),"__EntityProperty__",ValueObject[[#This Row],[Entity_プロパティ]])</f>
        <v xml:space="preserve">        public ?  =&gt; _entity..Value;</v>
      </c>
      <c r="X20" s="19" t="str" cm="1">
        <f t="array" ref="X20">SUBSTITUTE(SUBSTITUTE(Templates[ViewModelEntity_Property_getset],"__Type__",ValueObject[[#This Row],[型]]),"__EntityProperty__",ValueObject[[#This Row],[Entity_プロパティ]])</f>
        <v xml:space="preserve">       public ?  
        {
            get { return _entity..Value; }
            set { _entity. = new (value); }
        }</v>
      </c>
      <c r="Y20" s="19" t="str" cm="1">
        <f t="array" ref="Y2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1" spans="2:25" ht="20.05" customHeight="1" x14ac:dyDescent="0.4">
      <c r="B21" s="20">
        <f>ROW(ValueObject[[#This Row],[VONo]])-3</f>
        <v>18</v>
      </c>
      <c r="C21" s="21" t="str">
        <f>_xlfn.XLOOKUP(ValueObject[[#This Row],[VONo]],InputValueObjects[VONo],InputValueObjects[Entity],"",0,1)</f>
        <v/>
      </c>
      <c r="D21" s="21" t="str">
        <f>_xlfn.XLOOKUP(ValueObject[[#This Row],[VONo]],InputValueObjects[VONo],InputValueObjects[ValueObject],"",0,1)</f>
        <v/>
      </c>
      <c r="E21" s="21">
        <f>_xlfn.XLOOKUP(ValueObject[[#This Row],[VONo]],InputValueObjects[VONo],InputValueObjects[DBカラム_物理名],"",0,1)</f>
        <v>0</v>
      </c>
      <c r="F21" s="19" t="str">
        <f>"@"&amp;ValueObject[[#This Row],[DBテーブル_物理名]]</f>
        <v>@0</v>
      </c>
      <c r="G21" s="21">
        <f>_xlfn.XLOOKUP(ValueObject[[#This Row],[VONo]],InputValueObjects[VONo],InputValueObjects[PK],"",0,1)</f>
        <v>0</v>
      </c>
      <c r="H21" s="21">
        <f>_xlfn.XLOOKUP(ValueObject[[#This Row],[VONo]],InputValueObjects[VONo],InputValueObjects[NotNull],"",0,1)</f>
        <v>0</v>
      </c>
      <c r="I21" s="21" t="str">
        <f>_xlfn.XLOOKUP(ValueObject[[#This Row],[VONo]],InputValueObjects[VONo],InputValueObjects[型],"",0,1)</f>
        <v>?</v>
      </c>
      <c r="J21" s="21" t="str">
        <f>REPLACE(ValueObject[[#This Row],[ValueObject]],1,1,LOWER(LEFT(ValueObject[[#This Row],[ValueObject]])))</f>
        <v/>
      </c>
      <c r="K21" s="21" t="str">
        <f>ValueObject[[#This Row],[型]]&amp;" "&amp;ValueObject[[#This Row],[変数_VO]]</f>
        <v xml:space="preserve">? </v>
      </c>
      <c r="L21" s="21" t="str">
        <f>_xlfn.XLOOKUP(ValueObject[[#This Row],[VONo]],InputValueObjects[VONo],InputValueObjects[Entity_プロパティ],"",0,1)</f>
        <v/>
      </c>
      <c r="M21" s="21" t="str">
        <f>ValueObject[[#This Row],[Entity_プロパティ]]&amp;" = new "&amp;ValueObject[[#This Row],[ValueObject]]&amp;"("&amp;ValueObject[[#This Row],[変数_VO]]&amp;");"</f>
        <v xml:space="preserve"> = new ();</v>
      </c>
      <c r="N21" s="21" t="str">
        <f>"public "&amp;ValueObject[[#This Row],[ValueObject]]&amp;" "&amp;ValueObject[[#This Row],[Entity_プロパティ]]&amp;" { get; }"</f>
        <v>public   { get; }</v>
      </c>
      <c r="O21" s="21" t="str">
        <f>_xlfn.XLOOKUP(SUBSTITUTE(ValueObject[[#This Row],[型]],"?",""),Types[型],Types[Convert],"",,1)</f>
        <v/>
      </c>
      <c r="P21" s="21" t="str">
        <f>_xlfn.XLOOKUP(SUBSTITUTE(ValueObject[[#This Row],[型]],"?",""),Types[型],Types[型_SQLite],"",0,1)</f>
        <v/>
      </c>
      <c r="Q21" s="21" t="str">
        <f>IF(ValueObject[[#This Row],[SQLite_型]]="","",ValueObject[[#This Row],[DBテーブル_物理名]]&amp;" "&amp;ValueObject[[#This Row],[SQLite_型]])</f>
        <v/>
      </c>
      <c r="R21" s="19" t="str" cm="1">
        <f t="array" ref="R21">SUBSTITUTE(SUBSTITUTE(Templates[Repository_Entity_Args_NotNull],"__Convert__",ValueObject[[#This Row],[Convert]]),"__TableColumn__",ValueObject[[#This Row],[DBテーブル_物理名]])</f>
        <v>(reader["0"])</v>
      </c>
      <c r="S21" s="19" t="str" cm="1">
        <f t="array" ref="S21">SUBSTITUTE(SUBSTITUTE(Templates[Repository_Entity_Args_Null],"__Convert__",ValueObject[[#This Row],[Convert]]),"__TableColumn__",ValueObject[[#This Row],[DBテーブル_物理名]])</f>
        <v>reader["0"] != DBNull.Value ? (reader["0"]) : null</v>
      </c>
      <c r="T21" s="19" t="str">
        <f>IF(ValueObject[[#This Row],[NotNull]]=1,ValueObject[[#This Row],[Repository_Entity_Args_NotNull]],ValueObject[[#This Row],[Repository_Entity_Args_Null]])</f>
        <v>reader["0"] != DBNull.Value ? (reader["0"]) : null</v>
      </c>
      <c r="U21" s="19" t="str">
        <f>ValueObject[[#This Row],[DBテーブル_物理名]]&amp;" = @"&amp;ValueObject[[#This Row],[DBテーブル_物理名]]</f>
        <v>0 = @0</v>
      </c>
      <c r="V21" s="19" t="str" cm="1">
        <f t="array" ref="V21">SUBSTITUTE(SUBSTITUTE(Templates[SQLiteParameter_Args],"__Column__",ValueObject[[#This Row],[DBテーブル_物理名]]),"__VO__",ValueObject[[#This Row],[Entity_プロパティ]])</f>
        <v>new SQLiteParameter("@0", entity..Value)</v>
      </c>
      <c r="W21" s="19" t="str" cm="1">
        <f t="array" ref="W21">SUBSTITUTE(SUBSTITUTE(Templates[ViewModelEntity_Property_get],"__Type__",ValueObject[[#This Row],[型]]),"__EntityProperty__",ValueObject[[#This Row],[Entity_プロパティ]])</f>
        <v xml:space="preserve">        public ?  =&gt; _entity..Value;</v>
      </c>
      <c r="X21" s="19" t="str" cm="1">
        <f t="array" ref="X21">SUBSTITUTE(SUBSTITUTE(Templates[ViewModelEntity_Property_getset],"__Type__",ValueObject[[#This Row],[型]]),"__EntityProperty__",ValueObject[[#This Row],[Entity_プロパティ]])</f>
        <v xml:space="preserve">       public ?  
        {
            get { return _entity..Value; }
            set { _entity. = new (value); }
        }</v>
      </c>
      <c r="Y21" s="19" t="str" cm="1">
        <f t="array" ref="Y2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2" spans="2:25" ht="20.05" customHeight="1" x14ac:dyDescent="0.4">
      <c r="B22" s="20">
        <f>ROW(ValueObject[[#This Row],[VONo]])-3</f>
        <v>19</v>
      </c>
      <c r="C22" s="21" t="str">
        <f>_xlfn.XLOOKUP(ValueObject[[#This Row],[VONo]],InputValueObjects[VONo],InputValueObjects[Entity],"",0,1)</f>
        <v/>
      </c>
      <c r="D22" s="21" t="str">
        <f>_xlfn.XLOOKUP(ValueObject[[#This Row],[VONo]],InputValueObjects[VONo],InputValueObjects[ValueObject],"",0,1)</f>
        <v/>
      </c>
      <c r="E22" s="21">
        <f>_xlfn.XLOOKUP(ValueObject[[#This Row],[VONo]],InputValueObjects[VONo],InputValueObjects[DBカラム_物理名],"",0,1)</f>
        <v>0</v>
      </c>
      <c r="F22" s="19" t="str">
        <f>"@"&amp;ValueObject[[#This Row],[DBテーブル_物理名]]</f>
        <v>@0</v>
      </c>
      <c r="G22" s="21">
        <f>_xlfn.XLOOKUP(ValueObject[[#This Row],[VONo]],InputValueObjects[VONo],InputValueObjects[PK],"",0,1)</f>
        <v>0</v>
      </c>
      <c r="H22" s="21">
        <f>_xlfn.XLOOKUP(ValueObject[[#This Row],[VONo]],InputValueObjects[VONo],InputValueObjects[NotNull],"",0,1)</f>
        <v>0</v>
      </c>
      <c r="I22" s="21" t="str">
        <f>_xlfn.XLOOKUP(ValueObject[[#This Row],[VONo]],InputValueObjects[VONo],InputValueObjects[型],"",0,1)</f>
        <v>?</v>
      </c>
      <c r="J22" s="21" t="str">
        <f>REPLACE(ValueObject[[#This Row],[ValueObject]],1,1,LOWER(LEFT(ValueObject[[#This Row],[ValueObject]])))</f>
        <v/>
      </c>
      <c r="K22" s="21" t="str">
        <f>ValueObject[[#This Row],[型]]&amp;" "&amp;ValueObject[[#This Row],[変数_VO]]</f>
        <v xml:space="preserve">? </v>
      </c>
      <c r="L22" s="21" t="str">
        <f>_xlfn.XLOOKUP(ValueObject[[#This Row],[VONo]],InputValueObjects[VONo],InputValueObjects[Entity_プロパティ],"",0,1)</f>
        <v/>
      </c>
      <c r="M22" s="21" t="str">
        <f>ValueObject[[#This Row],[Entity_プロパティ]]&amp;" = new "&amp;ValueObject[[#This Row],[ValueObject]]&amp;"("&amp;ValueObject[[#This Row],[変数_VO]]&amp;");"</f>
        <v xml:space="preserve"> = new ();</v>
      </c>
      <c r="N22" s="21" t="str">
        <f>"public "&amp;ValueObject[[#This Row],[ValueObject]]&amp;" "&amp;ValueObject[[#This Row],[Entity_プロパティ]]&amp;" { get; }"</f>
        <v>public   { get; }</v>
      </c>
      <c r="O22" s="21" t="str">
        <f>_xlfn.XLOOKUP(SUBSTITUTE(ValueObject[[#This Row],[型]],"?",""),Types[型],Types[Convert],"",,1)</f>
        <v/>
      </c>
      <c r="P22" s="21" t="str">
        <f>_xlfn.XLOOKUP(SUBSTITUTE(ValueObject[[#This Row],[型]],"?",""),Types[型],Types[型_SQLite],"",0,1)</f>
        <v/>
      </c>
      <c r="Q22" s="21" t="str">
        <f>IF(ValueObject[[#This Row],[SQLite_型]]="","",ValueObject[[#This Row],[DBテーブル_物理名]]&amp;" "&amp;ValueObject[[#This Row],[SQLite_型]])</f>
        <v/>
      </c>
      <c r="R22" s="19" t="str" cm="1">
        <f t="array" ref="R22">SUBSTITUTE(SUBSTITUTE(Templates[Repository_Entity_Args_NotNull],"__Convert__",ValueObject[[#This Row],[Convert]]),"__TableColumn__",ValueObject[[#This Row],[DBテーブル_物理名]])</f>
        <v>(reader["0"])</v>
      </c>
      <c r="S22" s="19" t="str" cm="1">
        <f t="array" ref="S22">SUBSTITUTE(SUBSTITUTE(Templates[Repository_Entity_Args_Null],"__Convert__",ValueObject[[#This Row],[Convert]]),"__TableColumn__",ValueObject[[#This Row],[DBテーブル_物理名]])</f>
        <v>reader["0"] != DBNull.Value ? (reader["0"]) : null</v>
      </c>
      <c r="T22" s="19" t="str">
        <f>IF(ValueObject[[#This Row],[NotNull]]=1,ValueObject[[#This Row],[Repository_Entity_Args_NotNull]],ValueObject[[#This Row],[Repository_Entity_Args_Null]])</f>
        <v>reader["0"] != DBNull.Value ? (reader["0"]) : null</v>
      </c>
      <c r="U22" s="19" t="str">
        <f>ValueObject[[#This Row],[DBテーブル_物理名]]&amp;" = @"&amp;ValueObject[[#This Row],[DBテーブル_物理名]]</f>
        <v>0 = @0</v>
      </c>
      <c r="V22" s="19" t="str" cm="1">
        <f t="array" ref="V22">SUBSTITUTE(SUBSTITUTE(Templates[SQLiteParameter_Args],"__Column__",ValueObject[[#This Row],[DBテーブル_物理名]]),"__VO__",ValueObject[[#This Row],[Entity_プロパティ]])</f>
        <v>new SQLiteParameter("@0", entity..Value)</v>
      </c>
      <c r="W22" s="19" t="str" cm="1">
        <f t="array" ref="W22">SUBSTITUTE(SUBSTITUTE(Templates[ViewModelEntity_Property_get],"__Type__",ValueObject[[#This Row],[型]]),"__EntityProperty__",ValueObject[[#This Row],[Entity_プロパティ]])</f>
        <v xml:space="preserve">        public ?  =&gt; _entity..Value;</v>
      </c>
      <c r="X22" s="19" t="str" cm="1">
        <f t="array" ref="X22">SUBSTITUTE(SUBSTITUTE(Templates[ViewModelEntity_Property_getset],"__Type__",ValueObject[[#This Row],[型]]),"__EntityProperty__",ValueObject[[#This Row],[Entity_プロパティ]])</f>
        <v xml:space="preserve">       public ?  
        {
            get { return _entity..Value; }
            set { _entity. = new (value); }
        }</v>
      </c>
      <c r="Y22" s="19" t="str" cm="1">
        <f t="array" ref="Y2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3" spans="2:25" ht="20.05" customHeight="1" x14ac:dyDescent="0.4">
      <c r="B23" s="20">
        <f>ROW(ValueObject[[#This Row],[VONo]])-3</f>
        <v>20</v>
      </c>
      <c r="C23" s="21" t="str">
        <f>_xlfn.XLOOKUP(ValueObject[[#This Row],[VONo]],InputValueObjects[VONo],InputValueObjects[Entity],"",0,1)</f>
        <v/>
      </c>
      <c r="D23" s="21" t="str">
        <f>_xlfn.XLOOKUP(ValueObject[[#This Row],[VONo]],InputValueObjects[VONo],InputValueObjects[ValueObject],"",0,1)</f>
        <v/>
      </c>
      <c r="E23" s="21">
        <f>_xlfn.XLOOKUP(ValueObject[[#This Row],[VONo]],InputValueObjects[VONo],InputValueObjects[DBカラム_物理名],"",0,1)</f>
        <v>0</v>
      </c>
      <c r="F23" s="19" t="str">
        <f>"@"&amp;ValueObject[[#This Row],[DBテーブル_物理名]]</f>
        <v>@0</v>
      </c>
      <c r="G23" s="21">
        <f>_xlfn.XLOOKUP(ValueObject[[#This Row],[VONo]],InputValueObjects[VONo],InputValueObjects[PK],"",0,1)</f>
        <v>0</v>
      </c>
      <c r="H23" s="21">
        <f>_xlfn.XLOOKUP(ValueObject[[#This Row],[VONo]],InputValueObjects[VONo],InputValueObjects[NotNull],"",0,1)</f>
        <v>0</v>
      </c>
      <c r="I23" s="21" t="str">
        <f>_xlfn.XLOOKUP(ValueObject[[#This Row],[VONo]],InputValueObjects[VONo],InputValueObjects[型],"",0,1)</f>
        <v>?</v>
      </c>
      <c r="J23" s="21" t="str">
        <f>REPLACE(ValueObject[[#This Row],[ValueObject]],1,1,LOWER(LEFT(ValueObject[[#This Row],[ValueObject]])))</f>
        <v/>
      </c>
      <c r="K23" s="21" t="str">
        <f>ValueObject[[#This Row],[型]]&amp;" "&amp;ValueObject[[#This Row],[変数_VO]]</f>
        <v xml:space="preserve">? </v>
      </c>
      <c r="L23" s="21" t="str">
        <f>_xlfn.XLOOKUP(ValueObject[[#This Row],[VONo]],InputValueObjects[VONo],InputValueObjects[Entity_プロパティ],"",0,1)</f>
        <v/>
      </c>
      <c r="M23" s="21" t="str">
        <f>ValueObject[[#This Row],[Entity_プロパティ]]&amp;" = new "&amp;ValueObject[[#This Row],[ValueObject]]&amp;"("&amp;ValueObject[[#This Row],[変数_VO]]&amp;");"</f>
        <v xml:space="preserve"> = new ();</v>
      </c>
      <c r="N23" s="21" t="str">
        <f>"public "&amp;ValueObject[[#This Row],[ValueObject]]&amp;" "&amp;ValueObject[[#This Row],[Entity_プロパティ]]&amp;" { get; }"</f>
        <v>public   { get; }</v>
      </c>
      <c r="O23" s="21" t="str">
        <f>_xlfn.XLOOKUP(SUBSTITUTE(ValueObject[[#This Row],[型]],"?",""),Types[型],Types[Convert],"",,1)</f>
        <v/>
      </c>
      <c r="P23" s="21" t="str">
        <f>_xlfn.XLOOKUP(SUBSTITUTE(ValueObject[[#This Row],[型]],"?",""),Types[型],Types[型_SQLite],"",0,1)</f>
        <v/>
      </c>
      <c r="Q23" s="21" t="str">
        <f>IF(ValueObject[[#This Row],[SQLite_型]]="","",ValueObject[[#This Row],[DBテーブル_物理名]]&amp;" "&amp;ValueObject[[#This Row],[SQLite_型]])</f>
        <v/>
      </c>
      <c r="R23" s="19" t="str" cm="1">
        <f t="array" ref="R23">SUBSTITUTE(SUBSTITUTE(Templates[Repository_Entity_Args_NotNull],"__Convert__",ValueObject[[#This Row],[Convert]]),"__TableColumn__",ValueObject[[#This Row],[DBテーブル_物理名]])</f>
        <v>(reader["0"])</v>
      </c>
      <c r="S23" s="19" t="str" cm="1">
        <f t="array" ref="S23">SUBSTITUTE(SUBSTITUTE(Templates[Repository_Entity_Args_Null],"__Convert__",ValueObject[[#This Row],[Convert]]),"__TableColumn__",ValueObject[[#This Row],[DBテーブル_物理名]])</f>
        <v>reader["0"] != DBNull.Value ? (reader["0"]) : null</v>
      </c>
      <c r="T23" s="19" t="str">
        <f>IF(ValueObject[[#This Row],[NotNull]]=1,ValueObject[[#This Row],[Repository_Entity_Args_NotNull]],ValueObject[[#This Row],[Repository_Entity_Args_Null]])</f>
        <v>reader["0"] != DBNull.Value ? (reader["0"]) : null</v>
      </c>
      <c r="U23" s="19" t="str">
        <f>ValueObject[[#This Row],[DBテーブル_物理名]]&amp;" = @"&amp;ValueObject[[#This Row],[DBテーブル_物理名]]</f>
        <v>0 = @0</v>
      </c>
      <c r="V23" s="19" t="str" cm="1">
        <f t="array" ref="V23">SUBSTITUTE(SUBSTITUTE(Templates[SQLiteParameter_Args],"__Column__",ValueObject[[#This Row],[DBテーブル_物理名]]),"__VO__",ValueObject[[#This Row],[Entity_プロパティ]])</f>
        <v>new SQLiteParameter("@0", entity..Value)</v>
      </c>
      <c r="W23" s="19" t="str" cm="1">
        <f t="array" ref="W23">SUBSTITUTE(SUBSTITUTE(Templates[ViewModelEntity_Property_get],"__Type__",ValueObject[[#This Row],[型]]),"__EntityProperty__",ValueObject[[#This Row],[Entity_プロパティ]])</f>
        <v xml:space="preserve">        public ?  =&gt; _entity..Value;</v>
      </c>
      <c r="X23" s="19" t="str" cm="1">
        <f t="array" ref="X23">SUBSTITUTE(SUBSTITUTE(Templates[ViewModelEntity_Property_getset],"__Type__",ValueObject[[#This Row],[型]]),"__EntityProperty__",ValueObject[[#This Row],[Entity_プロパティ]])</f>
        <v xml:space="preserve">       public ?  
        {
            get { return _entity..Value; }
            set { _entity. = new (value); }
        }</v>
      </c>
      <c r="Y23" s="19" t="str" cm="1">
        <f t="array" ref="Y2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4" spans="2:25" ht="20.05" customHeight="1" x14ac:dyDescent="0.4">
      <c r="B24" s="20">
        <f>ROW(ValueObject[[#This Row],[VONo]])-3</f>
        <v>21</v>
      </c>
      <c r="C24" s="21" t="str">
        <f>_xlfn.XLOOKUP(ValueObject[[#This Row],[VONo]],InputValueObjects[VONo],InputValueObjects[Entity],"",0,1)</f>
        <v/>
      </c>
      <c r="D24" s="21" t="str">
        <f>_xlfn.XLOOKUP(ValueObject[[#This Row],[VONo]],InputValueObjects[VONo],InputValueObjects[ValueObject],"",0,1)</f>
        <v/>
      </c>
      <c r="E24" s="21">
        <f>_xlfn.XLOOKUP(ValueObject[[#This Row],[VONo]],InputValueObjects[VONo],InputValueObjects[DBカラム_物理名],"",0,1)</f>
        <v>0</v>
      </c>
      <c r="F24" s="19" t="str">
        <f>"@"&amp;ValueObject[[#This Row],[DBテーブル_物理名]]</f>
        <v>@0</v>
      </c>
      <c r="G24" s="21">
        <f>_xlfn.XLOOKUP(ValueObject[[#This Row],[VONo]],InputValueObjects[VONo],InputValueObjects[PK],"",0,1)</f>
        <v>0</v>
      </c>
      <c r="H24" s="21">
        <f>_xlfn.XLOOKUP(ValueObject[[#This Row],[VONo]],InputValueObjects[VONo],InputValueObjects[NotNull],"",0,1)</f>
        <v>0</v>
      </c>
      <c r="I24" s="21" t="str">
        <f>_xlfn.XLOOKUP(ValueObject[[#This Row],[VONo]],InputValueObjects[VONo],InputValueObjects[型],"",0,1)</f>
        <v>?</v>
      </c>
      <c r="J24" s="21" t="str">
        <f>REPLACE(ValueObject[[#This Row],[ValueObject]],1,1,LOWER(LEFT(ValueObject[[#This Row],[ValueObject]])))</f>
        <v/>
      </c>
      <c r="K24" s="21" t="str">
        <f>ValueObject[[#This Row],[型]]&amp;" "&amp;ValueObject[[#This Row],[変数_VO]]</f>
        <v xml:space="preserve">? </v>
      </c>
      <c r="L24" s="21" t="str">
        <f>_xlfn.XLOOKUP(ValueObject[[#This Row],[VONo]],InputValueObjects[VONo],InputValueObjects[Entity_プロパティ],"",0,1)</f>
        <v/>
      </c>
      <c r="M24" s="21" t="str">
        <f>ValueObject[[#This Row],[Entity_プロパティ]]&amp;" = new "&amp;ValueObject[[#This Row],[ValueObject]]&amp;"("&amp;ValueObject[[#This Row],[変数_VO]]&amp;");"</f>
        <v xml:space="preserve"> = new ();</v>
      </c>
      <c r="N24" s="21" t="str">
        <f>"public "&amp;ValueObject[[#This Row],[ValueObject]]&amp;" "&amp;ValueObject[[#This Row],[Entity_プロパティ]]&amp;" { get; }"</f>
        <v>public   { get; }</v>
      </c>
      <c r="O24" s="21" t="str">
        <f>_xlfn.XLOOKUP(SUBSTITUTE(ValueObject[[#This Row],[型]],"?",""),Types[型],Types[Convert],"",,1)</f>
        <v/>
      </c>
      <c r="P24" s="21" t="str">
        <f>_xlfn.XLOOKUP(SUBSTITUTE(ValueObject[[#This Row],[型]],"?",""),Types[型],Types[型_SQLite],"",0,1)</f>
        <v/>
      </c>
      <c r="Q24" s="21" t="str">
        <f>IF(ValueObject[[#This Row],[SQLite_型]]="","",ValueObject[[#This Row],[DBテーブル_物理名]]&amp;" "&amp;ValueObject[[#This Row],[SQLite_型]])</f>
        <v/>
      </c>
      <c r="R24" s="19" t="str" cm="1">
        <f t="array" ref="R24">SUBSTITUTE(SUBSTITUTE(Templates[Repository_Entity_Args_NotNull],"__Convert__",ValueObject[[#This Row],[Convert]]),"__TableColumn__",ValueObject[[#This Row],[DBテーブル_物理名]])</f>
        <v>(reader["0"])</v>
      </c>
      <c r="S24" s="19" t="str" cm="1">
        <f t="array" ref="S24">SUBSTITUTE(SUBSTITUTE(Templates[Repository_Entity_Args_Null],"__Convert__",ValueObject[[#This Row],[Convert]]),"__TableColumn__",ValueObject[[#This Row],[DBテーブル_物理名]])</f>
        <v>reader["0"] != DBNull.Value ? (reader["0"]) : null</v>
      </c>
      <c r="T24" s="19" t="str">
        <f>IF(ValueObject[[#This Row],[NotNull]]=1,ValueObject[[#This Row],[Repository_Entity_Args_NotNull]],ValueObject[[#This Row],[Repository_Entity_Args_Null]])</f>
        <v>reader["0"] != DBNull.Value ? (reader["0"]) : null</v>
      </c>
      <c r="U24" s="19" t="str">
        <f>ValueObject[[#This Row],[DBテーブル_物理名]]&amp;" = @"&amp;ValueObject[[#This Row],[DBテーブル_物理名]]</f>
        <v>0 = @0</v>
      </c>
      <c r="V24" s="19" t="str" cm="1">
        <f t="array" ref="V24">SUBSTITUTE(SUBSTITUTE(Templates[SQLiteParameter_Args],"__Column__",ValueObject[[#This Row],[DBテーブル_物理名]]),"__VO__",ValueObject[[#This Row],[Entity_プロパティ]])</f>
        <v>new SQLiteParameter("@0", entity..Value)</v>
      </c>
      <c r="W24" s="19" t="str" cm="1">
        <f t="array" ref="W24">SUBSTITUTE(SUBSTITUTE(Templates[ViewModelEntity_Property_get],"__Type__",ValueObject[[#This Row],[型]]),"__EntityProperty__",ValueObject[[#This Row],[Entity_プロパティ]])</f>
        <v xml:space="preserve">        public ?  =&gt; _entity..Value;</v>
      </c>
      <c r="X24" s="19" t="str" cm="1">
        <f t="array" ref="X24">SUBSTITUTE(SUBSTITUTE(Templates[ViewModelEntity_Property_getset],"__Type__",ValueObject[[#This Row],[型]]),"__EntityProperty__",ValueObject[[#This Row],[Entity_プロパティ]])</f>
        <v xml:space="preserve">       public ?  
        {
            get { return _entity..Value; }
            set { _entity. = new (value); }
        }</v>
      </c>
      <c r="Y24" s="19" t="str" cm="1">
        <f t="array" ref="Y2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5" spans="2:25" ht="20.05" customHeight="1" x14ac:dyDescent="0.4">
      <c r="B25" s="20">
        <f>ROW(ValueObject[[#This Row],[VONo]])-3</f>
        <v>22</v>
      </c>
      <c r="C25" s="21" t="str">
        <f>_xlfn.XLOOKUP(ValueObject[[#This Row],[VONo]],InputValueObjects[VONo],InputValueObjects[Entity],"",0,1)</f>
        <v/>
      </c>
      <c r="D25" s="21" t="str">
        <f>_xlfn.XLOOKUP(ValueObject[[#This Row],[VONo]],InputValueObjects[VONo],InputValueObjects[ValueObject],"",0,1)</f>
        <v/>
      </c>
      <c r="E25" s="21">
        <f>_xlfn.XLOOKUP(ValueObject[[#This Row],[VONo]],InputValueObjects[VONo],InputValueObjects[DBカラム_物理名],"",0,1)</f>
        <v>0</v>
      </c>
      <c r="F25" s="19" t="str">
        <f>"@"&amp;ValueObject[[#This Row],[DBテーブル_物理名]]</f>
        <v>@0</v>
      </c>
      <c r="G25" s="21">
        <f>_xlfn.XLOOKUP(ValueObject[[#This Row],[VONo]],InputValueObjects[VONo],InputValueObjects[PK],"",0,1)</f>
        <v>0</v>
      </c>
      <c r="H25" s="21">
        <f>_xlfn.XLOOKUP(ValueObject[[#This Row],[VONo]],InputValueObjects[VONo],InputValueObjects[NotNull],"",0,1)</f>
        <v>0</v>
      </c>
      <c r="I25" s="21" t="str">
        <f>_xlfn.XLOOKUP(ValueObject[[#This Row],[VONo]],InputValueObjects[VONo],InputValueObjects[型],"",0,1)</f>
        <v>?</v>
      </c>
      <c r="J25" s="21" t="str">
        <f>REPLACE(ValueObject[[#This Row],[ValueObject]],1,1,LOWER(LEFT(ValueObject[[#This Row],[ValueObject]])))</f>
        <v/>
      </c>
      <c r="K25" s="21" t="str">
        <f>ValueObject[[#This Row],[型]]&amp;" "&amp;ValueObject[[#This Row],[変数_VO]]</f>
        <v xml:space="preserve">? </v>
      </c>
      <c r="L25" s="21" t="str">
        <f>_xlfn.XLOOKUP(ValueObject[[#This Row],[VONo]],InputValueObjects[VONo],InputValueObjects[Entity_プロパティ],"",0,1)</f>
        <v/>
      </c>
      <c r="M25" s="21" t="str">
        <f>ValueObject[[#This Row],[Entity_プロパティ]]&amp;" = new "&amp;ValueObject[[#This Row],[ValueObject]]&amp;"("&amp;ValueObject[[#This Row],[変数_VO]]&amp;");"</f>
        <v xml:space="preserve"> = new ();</v>
      </c>
      <c r="N25" s="21" t="str">
        <f>"public "&amp;ValueObject[[#This Row],[ValueObject]]&amp;" "&amp;ValueObject[[#This Row],[Entity_プロパティ]]&amp;" { get; }"</f>
        <v>public   { get; }</v>
      </c>
      <c r="O25" s="21" t="str">
        <f>_xlfn.XLOOKUP(SUBSTITUTE(ValueObject[[#This Row],[型]],"?",""),Types[型],Types[Convert],"",,1)</f>
        <v/>
      </c>
      <c r="P25" s="21" t="str">
        <f>_xlfn.XLOOKUP(SUBSTITUTE(ValueObject[[#This Row],[型]],"?",""),Types[型],Types[型_SQLite],"",0,1)</f>
        <v/>
      </c>
      <c r="Q25" s="21" t="str">
        <f>IF(ValueObject[[#This Row],[SQLite_型]]="","",ValueObject[[#This Row],[DBテーブル_物理名]]&amp;" "&amp;ValueObject[[#This Row],[SQLite_型]])</f>
        <v/>
      </c>
      <c r="R25" s="19" t="str" cm="1">
        <f t="array" ref="R25">SUBSTITUTE(SUBSTITUTE(Templates[Repository_Entity_Args_NotNull],"__Convert__",ValueObject[[#This Row],[Convert]]),"__TableColumn__",ValueObject[[#This Row],[DBテーブル_物理名]])</f>
        <v>(reader["0"])</v>
      </c>
      <c r="S25" s="19" t="str" cm="1">
        <f t="array" ref="S25">SUBSTITUTE(SUBSTITUTE(Templates[Repository_Entity_Args_Null],"__Convert__",ValueObject[[#This Row],[Convert]]),"__TableColumn__",ValueObject[[#This Row],[DBテーブル_物理名]])</f>
        <v>reader["0"] != DBNull.Value ? (reader["0"]) : null</v>
      </c>
      <c r="T25" s="19" t="str">
        <f>IF(ValueObject[[#This Row],[NotNull]]=1,ValueObject[[#This Row],[Repository_Entity_Args_NotNull]],ValueObject[[#This Row],[Repository_Entity_Args_Null]])</f>
        <v>reader["0"] != DBNull.Value ? (reader["0"]) : null</v>
      </c>
      <c r="U25" s="19" t="str">
        <f>ValueObject[[#This Row],[DBテーブル_物理名]]&amp;" = @"&amp;ValueObject[[#This Row],[DBテーブル_物理名]]</f>
        <v>0 = @0</v>
      </c>
      <c r="V25" s="19" t="str" cm="1">
        <f t="array" ref="V25">SUBSTITUTE(SUBSTITUTE(Templates[SQLiteParameter_Args],"__Column__",ValueObject[[#This Row],[DBテーブル_物理名]]),"__VO__",ValueObject[[#This Row],[Entity_プロパティ]])</f>
        <v>new SQLiteParameter("@0", entity..Value)</v>
      </c>
      <c r="W25" s="19" t="str" cm="1">
        <f t="array" ref="W25">SUBSTITUTE(SUBSTITUTE(Templates[ViewModelEntity_Property_get],"__Type__",ValueObject[[#This Row],[型]]),"__EntityProperty__",ValueObject[[#This Row],[Entity_プロパティ]])</f>
        <v xml:space="preserve">        public ?  =&gt; _entity..Value;</v>
      </c>
      <c r="X25" s="19" t="str" cm="1">
        <f t="array" ref="X25">SUBSTITUTE(SUBSTITUTE(Templates[ViewModelEntity_Property_getset],"__Type__",ValueObject[[#This Row],[型]]),"__EntityProperty__",ValueObject[[#This Row],[Entity_プロパティ]])</f>
        <v xml:space="preserve">       public ?  
        {
            get { return _entity..Value; }
            set { _entity. = new (value); }
        }</v>
      </c>
      <c r="Y25" s="19" t="str" cm="1">
        <f t="array" ref="Y2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6" spans="2:25" ht="20.05" customHeight="1" x14ac:dyDescent="0.4">
      <c r="B26" s="20">
        <f>ROW(ValueObject[[#This Row],[VONo]])-3</f>
        <v>23</v>
      </c>
      <c r="C26" s="21" t="str">
        <f>_xlfn.XLOOKUP(ValueObject[[#This Row],[VONo]],InputValueObjects[VONo],InputValueObjects[Entity],"",0,1)</f>
        <v/>
      </c>
      <c r="D26" s="21" t="str">
        <f>_xlfn.XLOOKUP(ValueObject[[#This Row],[VONo]],InputValueObjects[VONo],InputValueObjects[ValueObject],"",0,1)</f>
        <v/>
      </c>
      <c r="E26" s="21">
        <f>_xlfn.XLOOKUP(ValueObject[[#This Row],[VONo]],InputValueObjects[VONo],InputValueObjects[DBカラム_物理名],"",0,1)</f>
        <v>0</v>
      </c>
      <c r="F26" s="19" t="str">
        <f>"@"&amp;ValueObject[[#This Row],[DBテーブル_物理名]]</f>
        <v>@0</v>
      </c>
      <c r="G26" s="21">
        <f>_xlfn.XLOOKUP(ValueObject[[#This Row],[VONo]],InputValueObjects[VONo],InputValueObjects[PK],"",0,1)</f>
        <v>0</v>
      </c>
      <c r="H26" s="21">
        <f>_xlfn.XLOOKUP(ValueObject[[#This Row],[VONo]],InputValueObjects[VONo],InputValueObjects[NotNull],"",0,1)</f>
        <v>0</v>
      </c>
      <c r="I26" s="21" t="str">
        <f>_xlfn.XLOOKUP(ValueObject[[#This Row],[VONo]],InputValueObjects[VONo],InputValueObjects[型],"",0,1)</f>
        <v>?</v>
      </c>
      <c r="J26" s="21" t="str">
        <f>REPLACE(ValueObject[[#This Row],[ValueObject]],1,1,LOWER(LEFT(ValueObject[[#This Row],[ValueObject]])))</f>
        <v/>
      </c>
      <c r="K26" s="21" t="str">
        <f>ValueObject[[#This Row],[型]]&amp;" "&amp;ValueObject[[#This Row],[変数_VO]]</f>
        <v xml:space="preserve">? </v>
      </c>
      <c r="L26" s="21" t="str">
        <f>_xlfn.XLOOKUP(ValueObject[[#This Row],[VONo]],InputValueObjects[VONo],InputValueObjects[Entity_プロパティ],"",0,1)</f>
        <v/>
      </c>
      <c r="M26" s="21" t="str">
        <f>ValueObject[[#This Row],[Entity_プロパティ]]&amp;" = new "&amp;ValueObject[[#This Row],[ValueObject]]&amp;"("&amp;ValueObject[[#This Row],[変数_VO]]&amp;");"</f>
        <v xml:space="preserve"> = new ();</v>
      </c>
      <c r="N26" s="21" t="str">
        <f>"public "&amp;ValueObject[[#This Row],[ValueObject]]&amp;" "&amp;ValueObject[[#This Row],[Entity_プロパティ]]&amp;" { get; }"</f>
        <v>public   { get; }</v>
      </c>
      <c r="O26" s="21" t="str">
        <f>_xlfn.XLOOKUP(SUBSTITUTE(ValueObject[[#This Row],[型]],"?",""),Types[型],Types[Convert],"",,1)</f>
        <v/>
      </c>
      <c r="P26" s="21" t="str">
        <f>_xlfn.XLOOKUP(SUBSTITUTE(ValueObject[[#This Row],[型]],"?",""),Types[型],Types[型_SQLite],"",0,1)</f>
        <v/>
      </c>
      <c r="Q26" s="21" t="str">
        <f>IF(ValueObject[[#This Row],[SQLite_型]]="","",ValueObject[[#This Row],[DBテーブル_物理名]]&amp;" "&amp;ValueObject[[#This Row],[SQLite_型]])</f>
        <v/>
      </c>
      <c r="R26" s="19" t="str" cm="1">
        <f t="array" ref="R26">SUBSTITUTE(SUBSTITUTE(Templates[Repository_Entity_Args_NotNull],"__Convert__",ValueObject[[#This Row],[Convert]]),"__TableColumn__",ValueObject[[#This Row],[DBテーブル_物理名]])</f>
        <v>(reader["0"])</v>
      </c>
      <c r="S26" s="19" t="str" cm="1">
        <f t="array" ref="S26">SUBSTITUTE(SUBSTITUTE(Templates[Repository_Entity_Args_Null],"__Convert__",ValueObject[[#This Row],[Convert]]),"__TableColumn__",ValueObject[[#This Row],[DBテーブル_物理名]])</f>
        <v>reader["0"] != DBNull.Value ? (reader["0"]) : null</v>
      </c>
      <c r="T26" s="19" t="str">
        <f>IF(ValueObject[[#This Row],[NotNull]]=1,ValueObject[[#This Row],[Repository_Entity_Args_NotNull]],ValueObject[[#This Row],[Repository_Entity_Args_Null]])</f>
        <v>reader["0"] != DBNull.Value ? (reader["0"]) : null</v>
      </c>
      <c r="U26" s="19" t="str">
        <f>ValueObject[[#This Row],[DBテーブル_物理名]]&amp;" = @"&amp;ValueObject[[#This Row],[DBテーブル_物理名]]</f>
        <v>0 = @0</v>
      </c>
      <c r="V26" s="19" t="str" cm="1">
        <f t="array" ref="V26">SUBSTITUTE(SUBSTITUTE(Templates[SQLiteParameter_Args],"__Column__",ValueObject[[#This Row],[DBテーブル_物理名]]),"__VO__",ValueObject[[#This Row],[Entity_プロパティ]])</f>
        <v>new SQLiteParameter("@0", entity..Value)</v>
      </c>
      <c r="W26" s="19" t="str" cm="1">
        <f t="array" ref="W26">SUBSTITUTE(SUBSTITUTE(Templates[ViewModelEntity_Property_get],"__Type__",ValueObject[[#This Row],[型]]),"__EntityProperty__",ValueObject[[#This Row],[Entity_プロパティ]])</f>
        <v xml:space="preserve">        public ?  =&gt; _entity..Value;</v>
      </c>
      <c r="X26" s="19" t="str" cm="1">
        <f t="array" ref="X26">SUBSTITUTE(SUBSTITUTE(Templates[ViewModelEntity_Property_getset],"__Type__",ValueObject[[#This Row],[型]]),"__EntityProperty__",ValueObject[[#This Row],[Entity_プロパティ]])</f>
        <v xml:space="preserve">       public ?  
        {
            get { return _entity..Value; }
            set { _entity. = new (value); }
        }</v>
      </c>
      <c r="Y26" s="19" t="str" cm="1">
        <f t="array" ref="Y2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7" spans="2:25" ht="20.05" customHeight="1" x14ac:dyDescent="0.4">
      <c r="B27" s="20">
        <f>ROW(ValueObject[[#This Row],[VONo]])-3</f>
        <v>24</v>
      </c>
      <c r="C27" s="21" t="str">
        <f>_xlfn.XLOOKUP(ValueObject[[#This Row],[VONo]],InputValueObjects[VONo],InputValueObjects[Entity],"",0,1)</f>
        <v/>
      </c>
      <c r="D27" s="21" t="str">
        <f>_xlfn.XLOOKUP(ValueObject[[#This Row],[VONo]],InputValueObjects[VONo],InputValueObjects[ValueObject],"",0,1)</f>
        <v/>
      </c>
      <c r="E27" s="21">
        <f>_xlfn.XLOOKUP(ValueObject[[#This Row],[VONo]],InputValueObjects[VONo],InputValueObjects[DBカラム_物理名],"",0,1)</f>
        <v>0</v>
      </c>
      <c r="F27" s="19" t="str">
        <f>"@"&amp;ValueObject[[#This Row],[DBテーブル_物理名]]</f>
        <v>@0</v>
      </c>
      <c r="G27" s="21">
        <f>_xlfn.XLOOKUP(ValueObject[[#This Row],[VONo]],InputValueObjects[VONo],InputValueObjects[PK],"",0,1)</f>
        <v>0</v>
      </c>
      <c r="H27" s="21">
        <f>_xlfn.XLOOKUP(ValueObject[[#This Row],[VONo]],InputValueObjects[VONo],InputValueObjects[NotNull],"",0,1)</f>
        <v>0</v>
      </c>
      <c r="I27" s="21" t="str">
        <f>_xlfn.XLOOKUP(ValueObject[[#This Row],[VONo]],InputValueObjects[VONo],InputValueObjects[型],"",0,1)</f>
        <v>?</v>
      </c>
      <c r="J27" s="21" t="str">
        <f>REPLACE(ValueObject[[#This Row],[ValueObject]],1,1,LOWER(LEFT(ValueObject[[#This Row],[ValueObject]])))</f>
        <v/>
      </c>
      <c r="K27" s="21" t="str">
        <f>ValueObject[[#This Row],[型]]&amp;" "&amp;ValueObject[[#This Row],[変数_VO]]</f>
        <v xml:space="preserve">? </v>
      </c>
      <c r="L27" s="21" t="str">
        <f>_xlfn.XLOOKUP(ValueObject[[#This Row],[VONo]],InputValueObjects[VONo],InputValueObjects[Entity_プロパティ],"",0,1)</f>
        <v/>
      </c>
      <c r="M27" s="21" t="str">
        <f>ValueObject[[#This Row],[Entity_プロパティ]]&amp;" = new "&amp;ValueObject[[#This Row],[ValueObject]]&amp;"("&amp;ValueObject[[#This Row],[変数_VO]]&amp;");"</f>
        <v xml:space="preserve"> = new ();</v>
      </c>
      <c r="N27" s="21" t="str">
        <f>"public "&amp;ValueObject[[#This Row],[ValueObject]]&amp;" "&amp;ValueObject[[#This Row],[Entity_プロパティ]]&amp;" { get; }"</f>
        <v>public   { get; }</v>
      </c>
      <c r="O27" s="21" t="str">
        <f>_xlfn.XLOOKUP(SUBSTITUTE(ValueObject[[#This Row],[型]],"?",""),Types[型],Types[Convert],"",,1)</f>
        <v/>
      </c>
      <c r="P27" s="21" t="str">
        <f>_xlfn.XLOOKUP(SUBSTITUTE(ValueObject[[#This Row],[型]],"?",""),Types[型],Types[型_SQLite],"",0,1)</f>
        <v/>
      </c>
      <c r="Q27" s="21" t="str">
        <f>IF(ValueObject[[#This Row],[SQLite_型]]="","",ValueObject[[#This Row],[DBテーブル_物理名]]&amp;" "&amp;ValueObject[[#This Row],[SQLite_型]])</f>
        <v/>
      </c>
      <c r="R27" s="19" t="str" cm="1">
        <f t="array" ref="R27">SUBSTITUTE(SUBSTITUTE(Templates[Repository_Entity_Args_NotNull],"__Convert__",ValueObject[[#This Row],[Convert]]),"__TableColumn__",ValueObject[[#This Row],[DBテーブル_物理名]])</f>
        <v>(reader["0"])</v>
      </c>
      <c r="S27" s="19" t="str" cm="1">
        <f t="array" ref="S27">SUBSTITUTE(SUBSTITUTE(Templates[Repository_Entity_Args_Null],"__Convert__",ValueObject[[#This Row],[Convert]]),"__TableColumn__",ValueObject[[#This Row],[DBテーブル_物理名]])</f>
        <v>reader["0"] != DBNull.Value ? (reader["0"]) : null</v>
      </c>
      <c r="T27" s="19" t="str">
        <f>IF(ValueObject[[#This Row],[NotNull]]=1,ValueObject[[#This Row],[Repository_Entity_Args_NotNull]],ValueObject[[#This Row],[Repository_Entity_Args_Null]])</f>
        <v>reader["0"] != DBNull.Value ? (reader["0"]) : null</v>
      </c>
      <c r="U27" s="19" t="str">
        <f>ValueObject[[#This Row],[DBテーブル_物理名]]&amp;" = @"&amp;ValueObject[[#This Row],[DBテーブル_物理名]]</f>
        <v>0 = @0</v>
      </c>
      <c r="V27" s="19" t="str" cm="1">
        <f t="array" ref="V27">SUBSTITUTE(SUBSTITUTE(Templates[SQLiteParameter_Args],"__Column__",ValueObject[[#This Row],[DBテーブル_物理名]]),"__VO__",ValueObject[[#This Row],[Entity_プロパティ]])</f>
        <v>new SQLiteParameter("@0", entity..Value)</v>
      </c>
      <c r="W27" s="19" t="str" cm="1">
        <f t="array" ref="W27">SUBSTITUTE(SUBSTITUTE(Templates[ViewModelEntity_Property_get],"__Type__",ValueObject[[#This Row],[型]]),"__EntityProperty__",ValueObject[[#This Row],[Entity_プロパティ]])</f>
        <v xml:space="preserve">        public ?  =&gt; _entity..Value;</v>
      </c>
      <c r="X27" s="19" t="str" cm="1">
        <f t="array" ref="X27">SUBSTITUTE(SUBSTITUTE(Templates[ViewModelEntity_Property_getset],"__Type__",ValueObject[[#This Row],[型]]),"__EntityProperty__",ValueObject[[#This Row],[Entity_プロパティ]])</f>
        <v xml:space="preserve">       public ?  
        {
            get { return _entity..Value; }
            set { _entity. = new (value); }
        }</v>
      </c>
      <c r="Y27" s="19" t="str" cm="1">
        <f t="array" ref="Y2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8" spans="2:25" ht="20.05" customHeight="1" x14ac:dyDescent="0.4">
      <c r="B28" s="20">
        <f>ROW(ValueObject[[#This Row],[VONo]])-3</f>
        <v>25</v>
      </c>
      <c r="C28" s="21" t="str">
        <f>_xlfn.XLOOKUP(ValueObject[[#This Row],[VONo]],InputValueObjects[VONo],InputValueObjects[Entity],"",0,1)</f>
        <v/>
      </c>
      <c r="D28" s="21" t="str">
        <f>_xlfn.XLOOKUP(ValueObject[[#This Row],[VONo]],InputValueObjects[VONo],InputValueObjects[ValueObject],"",0,1)</f>
        <v/>
      </c>
      <c r="E28" s="21">
        <f>_xlfn.XLOOKUP(ValueObject[[#This Row],[VONo]],InputValueObjects[VONo],InputValueObjects[DBカラム_物理名],"",0,1)</f>
        <v>0</v>
      </c>
      <c r="F28" s="19" t="str">
        <f>"@"&amp;ValueObject[[#This Row],[DBテーブル_物理名]]</f>
        <v>@0</v>
      </c>
      <c r="G28" s="21">
        <f>_xlfn.XLOOKUP(ValueObject[[#This Row],[VONo]],InputValueObjects[VONo],InputValueObjects[PK],"",0,1)</f>
        <v>0</v>
      </c>
      <c r="H28" s="21">
        <f>_xlfn.XLOOKUP(ValueObject[[#This Row],[VONo]],InputValueObjects[VONo],InputValueObjects[NotNull],"",0,1)</f>
        <v>0</v>
      </c>
      <c r="I28" s="21" t="str">
        <f>_xlfn.XLOOKUP(ValueObject[[#This Row],[VONo]],InputValueObjects[VONo],InputValueObjects[型],"",0,1)</f>
        <v>?</v>
      </c>
      <c r="J28" s="21" t="str">
        <f>REPLACE(ValueObject[[#This Row],[ValueObject]],1,1,LOWER(LEFT(ValueObject[[#This Row],[ValueObject]])))</f>
        <v/>
      </c>
      <c r="K28" s="21" t="str">
        <f>ValueObject[[#This Row],[型]]&amp;" "&amp;ValueObject[[#This Row],[変数_VO]]</f>
        <v xml:space="preserve">? </v>
      </c>
      <c r="L28" s="21" t="str">
        <f>_xlfn.XLOOKUP(ValueObject[[#This Row],[VONo]],InputValueObjects[VONo],InputValueObjects[Entity_プロパティ],"",0,1)</f>
        <v/>
      </c>
      <c r="M28" s="21" t="str">
        <f>ValueObject[[#This Row],[Entity_プロパティ]]&amp;" = new "&amp;ValueObject[[#This Row],[ValueObject]]&amp;"("&amp;ValueObject[[#This Row],[変数_VO]]&amp;");"</f>
        <v xml:space="preserve"> = new ();</v>
      </c>
      <c r="N28" s="21" t="str">
        <f>"public "&amp;ValueObject[[#This Row],[ValueObject]]&amp;" "&amp;ValueObject[[#This Row],[Entity_プロパティ]]&amp;" { get; }"</f>
        <v>public   { get; }</v>
      </c>
      <c r="O28" s="21" t="str">
        <f>_xlfn.XLOOKUP(SUBSTITUTE(ValueObject[[#This Row],[型]],"?",""),Types[型],Types[Convert],"",,1)</f>
        <v/>
      </c>
      <c r="P28" s="21" t="str">
        <f>_xlfn.XLOOKUP(SUBSTITUTE(ValueObject[[#This Row],[型]],"?",""),Types[型],Types[型_SQLite],"",0,1)</f>
        <v/>
      </c>
      <c r="Q28" s="21" t="str">
        <f>IF(ValueObject[[#This Row],[SQLite_型]]="","",ValueObject[[#This Row],[DBテーブル_物理名]]&amp;" "&amp;ValueObject[[#This Row],[SQLite_型]])</f>
        <v/>
      </c>
      <c r="R28" s="19" t="str" cm="1">
        <f t="array" ref="R28">SUBSTITUTE(SUBSTITUTE(Templates[Repository_Entity_Args_NotNull],"__Convert__",ValueObject[[#This Row],[Convert]]),"__TableColumn__",ValueObject[[#This Row],[DBテーブル_物理名]])</f>
        <v>(reader["0"])</v>
      </c>
      <c r="S28" s="19" t="str" cm="1">
        <f t="array" ref="S28">SUBSTITUTE(SUBSTITUTE(Templates[Repository_Entity_Args_Null],"__Convert__",ValueObject[[#This Row],[Convert]]),"__TableColumn__",ValueObject[[#This Row],[DBテーブル_物理名]])</f>
        <v>reader["0"] != DBNull.Value ? (reader["0"]) : null</v>
      </c>
      <c r="T28" s="19" t="str">
        <f>IF(ValueObject[[#This Row],[NotNull]]=1,ValueObject[[#This Row],[Repository_Entity_Args_NotNull]],ValueObject[[#This Row],[Repository_Entity_Args_Null]])</f>
        <v>reader["0"] != DBNull.Value ? (reader["0"]) : null</v>
      </c>
      <c r="U28" s="19" t="str">
        <f>ValueObject[[#This Row],[DBテーブル_物理名]]&amp;" = @"&amp;ValueObject[[#This Row],[DBテーブル_物理名]]</f>
        <v>0 = @0</v>
      </c>
      <c r="V28" s="19" t="str" cm="1">
        <f t="array" ref="V28">SUBSTITUTE(SUBSTITUTE(Templates[SQLiteParameter_Args],"__Column__",ValueObject[[#This Row],[DBテーブル_物理名]]),"__VO__",ValueObject[[#This Row],[Entity_プロパティ]])</f>
        <v>new SQLiteParameter("@0", entity..Value)</v>
      </c>
      <c r="W28" s="19" t="str" cm="1">
        <f t="array" ref="W28">SUBSTITUTE(SUBSTITUTE(Templates[ViewModelEntity_Property_get],"__Type__",ValueObject[[#This Row],[型]]),"__EntityProperty__",ValueObject[[#This Row],[Entity_プロパティ]])</f>
        <v xml:space="preserve">        public ?  =&gt; _entity..Value;</v>
      </c>
      <c r="X28" s="19" t="str" cm="1">
        <f t="array" ref="X28">SUBSTITUTE(SUBSTITUTE(Templates[ViewModelEntity_Property_getset],"__Type__",ValueObject[[#This Row],[型]]),"__EntityProperty__",ValueObject[[#This Row],[Entity_プロパティ]])</f>
        <v xml:space="preserve">       public ?  
        {
            get { return _entity..Value; }
            set { _entity. = new (value); }
        }</v>
      </c>
      <c r="Y28" s="19" t="str" cm="1">
        <f t="array" ref="Y2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9" spans="2:25" ht="20.05" customHeight="1" x14ac:dyDescent="0.4">
      <c r="B29" s="20">
        <f>ROW(ValueObject[[#This Row],[VONo]])-3</f>
        <v>26</v>
      </c>
      <c r="C29" s="21" t="str">
        <f>_xlfn.XLOOKUP(ValueObject[[#This Row],[VONo]],InputValueObjects[VONo],InputValueObjects[Entity],"",0,1)</f>
        <v/>
      </c>
      <c r="D29" s="21" t="str">
        <f>_xlfn.XLOOKUP(ValueObject[[#This Row],[VONo]],InputValueObjects[VONo],InputValueObjects[ValueObject],"",0,1)</f>
        <v/>
      </c>
      <c r="E29" s="21">
        <f>_xlfn.XLOOKUP(ValueObject[[#This Row],[VONo]],InputValueObjects[VONo],InputValueObjects[DBカラム_物理名],"",0,1)</f>
        <v>0</v>
      </c>
      <c r="F29" s="19" t="str">
        <f>"@"&amp;ValueObject[[#This Row],[DBテーブル_物理名]]</f>
        <v>@0</v>
      </c>
      <c r="G29" s="21">
        <f>_xlfn.XLOOKUP(ValueObject[[#This Row],[VONo]],InputValueObjects[VONo],InputValueObjects[PK],"",0,1)</f>
        <v>0</v>
      </c>
      <c r="H29" s="21">
        <f>_xlfn.XLOOKUP(ValueObject[[#This Row],[VONo]],InputValueObjects[VONo],InputValueObjects[NotNull],"",0,1)</f>
        <v>0</v>
      </c>
      <c r="I29" s="21" t="str">
        <f>_xlfn.XLOOKUP(ValueObject[[#This Row],[VONo]],InputValueObjects[VONo],InputValueObjects[型],"",0,1)</f>
        <v>?</v>
      </c>
      <c r="J29" s="21" t="str">
        <f>REPLACE(ValueObject[[#This Row],[ValueObject]],1,1,LOWER(LEFT(ValueObject[[#This Row],[ValueObject]])))</f>
        <v/>
      </c>
      <c r="K29" s="21" t="str">
        <f>ValueObject[[#This Row],[型]]&amp;" "&amp;ValueObject[[#This Row],[変数_VO]]</f>
        <v xml:space="preserve">? </v>
      </c>
      <c r="L29" s="21" t="str">
        <f>_xlfn.XLOOKUP(ValueObject[[#This Row],[VONo]],InputValueObjects[VONo],InputValueObjects[Entity_プロパティ],"",0,1)</f>
        <v/>
      </c>
      <c r="M29" s="21" t="str">
        <f>ValueObject[[#This Row],[Entity_プロパティ]]&amp;" = new "&amp;ValueObject[[#This Row],[ValueObject]]&amp;"("&amp;ValueObject[[#This Row],[変数_VO]]&amp;");"</f>
        <v xml:space="preserve"> = new ();</v>
      </c>
      <c r="N29" s="21" t="str">
        <f>"public "&amp;ValueObject[[#This Row],[ValueObject]]&amp;" "&amp;ValueObject[[#This Row],[Entity_プロパティ]]&amp;" { get; }"</f>
        <v>public   { get; }</v>
      </c>
      <c r="O29" s="21" t="str">
        <f>_xlfn.XLOOKUP(SUBSTITUTE(ValueObject[[#This Row],[型]],"?",""),Types[型],Types[Convert],"",,1)</f>
        <v/>
      </c>
      <c r="P29" s="21" t="str">
        <f>_xlfn.XLOOKUP(SUBSTITUTE(ValueObject[[#This Row],[型]],"?",""),Types[型],Types[型_SQLite],"",0,1)</f>
        <v/>
      </c>
      <c r="Q29" s="21" t="str">
        <f>IF(ValueObject[[#This Row],[SQLite_型]]="","",ValueObject[[#This Row],[DBテーブル_物理名]]&amp;" "&amp;ValueObject[[#This Row],[SQLite_型]])</f>
        <v/>
      </c>
      <c r="R29" s="19" t="str" cm="1">
        <f t="array" ref="R29">SUBSTITUTE(SUBSTITUTE(Templates[Repository_Entity_Args_NotNull],"__Convert__",ValueObject[[#This Row],[Convert]]),"__TableColumn__",ValueObject[[#This Row],[DBテーブル_物理名]])</f>
        <v>(reader["0"])</v>
      </c>
      <c r="S29" s="19" t="str" cm="1">
        <f t="array" ref="S29">SUBSTITUTE(SUBSTITUTE(Templates[Repository_Entity_Args_Null],"__Convert__",ValueObject[[#This Row],[Convert]]),"__TableColumn__",ValueObject[[#This Row],[DBテーブル_物理名]])</f>
        <v>reader["0"] != DBNull.Value ? (reader["0"]) : null</v>
      </c>
      <c r="T29" s="19" t="str">
        <f>IF(ValueObject[[#This Row],[NotNull]]=1,ValueObject[[#This Row],[Repository_Entity_Args_NotNull]],ValueObject[[#This Row],[Repository_Entity_Args_Null]])</f>
        <v>reader["0"] != DBNull.Value ? (reader["0"]) : null</v>
      </c>
      <c r="U29" s="19" t="str">
        <f>ValueObject[[#This Row],[DBテーブル_物理名]]&amp;" = @"&amp;ValueObject[[#This Row],[DBテーブル_物理名]]</f>
        <v>0 = @0</v>
      </c>
      <c r="V29" s="19" t="str" cm="1">
        <f t="array" ref="V29">SUBSTITUTE(SUBSTITUTE(Templates[SQLiteParameter_Args],"__Column__",ValueObject[[#This Row],[DBテーブル_物理名]]),"__VO__",ValueObject[[#This Row],[Entity_プロパティ]])</f>
        <v>new SQLiteParameter("@0", entity..Value)</v>
      </c>
      <c r="W29" s="19" t="str" cm="1">
        <f t="array" ref="W29">SUBSTITUTE(SUBSTITUTE(Templates[ViewModelEntity_Property_get],"__Type__",ValueObject[[#This Row],[型]]),"__EntityProperty__",ValueObject[[#This Row],[Entity_プロパティ]])</f>
        <v xml:space="preserve">        public ?  =&gt; _entity..Value;</v>
      </c>
      <c r="X29" s="19" t="str" cm="1">
        <f t="array" ref="X29">SUBSTITUTE(SUBSTITUTE(Templates[ViewModelEntity_Property_getset],"__Type__",ValueObject[[#This Row],[型]]),"__EntityProperty__",ValueObject[[#This Row],[Entity_プロパティ]])</f>
        <v xml:space="preserve">       public ?  
        {
            get { return _entity..Value; }
            set { _entity. = new (value); }
        }</v>
      </c>
      <c r="Y29" s="19" t="str" cm="1">
        <f t="array" ref="Y2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0" spans="2:25" ht="20.05" customHeight="1" x14ac:dyDescent="0.4">
      <c r="B30" s="20">
        <f>ROW(ValueObject[[#This Row],[VONo]])-3</f>
        <v>27</v>
      </c>
      <c r="C30" s="21" t="str">
        <f>_xlfn.XLOOKUP(ValueObject[[#This Row],[VONo]],InputValueObjects[VONo],InputValueObjects[Entity],"",0,1)</f>
        <v/>
      </c>
      <c r="D30" s="21" t="str">
        <f>_xlfn.XLOOKUP(ValueObject[[#This Row],[VONo]],InputValueObjects[VONo],InputValueObjects[ValueObject],"",0,1)</f>
        <v/>
      </c>
      <c r="E30" s="21">
        <f>_xlfn.XLOOKUP(ValueObject[[#This Row],[VONo]],InputValueObjects[VONo],InputValueObjects[DBカラム_物理名],"",0,1)</f>
        <v>0</v>
      </c>
      <c r="F30" s="19" t="str">
        <f>"@"&amp;ValueObject[[#This Row],[DBテーブル_物理名]]</f>
        <v>@0</v>
      </c>
      <c r="G30" s="21">
        <f>_xlfn.XLOOKUP(ValueObject[[#This Row],[VONo]],InputValueObjects[VONo],InputValueObjects[PK],"",0,1)</f>
        <v>0</v>
      </c>
      <c r="H30" s="21">
        <f>_xlfn.XLOOKUP(ValueObject[[#This Row],[VONo]],InputValueObjects[VONo],InputValueObjects[NotNull],"",0,1)</f>
        <v>0</v>
      </c>
      <c r="I30" s="21" t="str">
        <f>_xlfn.XLOOKUP(ValueObject[[#This Row],[VONo]],InputValueObjects[VONo],InputValueObjects[型],"",0,1)</f>
        <v>?</v>
      </c>
      <c r="J30" s="21" t="str">
        <f>REPLACE(ValueObject[[#This Row],[ValueObject]],1,1,LOWER(LEFT(ValueObject[[#This Row],[ValueObject]])))</f>
        <v/>
      </c>
      <c r="K30" s="21" t="str">
        <f>ValueObject[[#This Row],[型]]&amp;" "&amp;ValueObject[[#This Row],[変数_VO]]</f>
        <v xml:space="preserve">? </v>
      </c>
      <c r="L30" s="21" t="str">
        <f>_xlfn.XLOOKUP(ValueObject[[#This Row],[VONo]],InputValueObjects[VONo],InputValueObjects[Entity_プロパティ],"",0,1)</f>
        <v/>
      </c>
      <c r="M30" s="21" t="str">
        <f>ValueObject[[#This Row],[Entity_プロパティ]]&amp;" = new "&amp;ValueObject[[#This Row],[ValueObject]]&amp;"("&amp;ValueObject[[#This Row],[変数_VO]]&amp;");"</f>
        <v xml:space="preserve"> = new ();</v>
      </c>
      <c r="N30" s="21" t="str">
        <f>"public "&amp;ValueObject[[#This Row],[ValueObject]]&amp;" "&amp;ValueObject[[#This Row],[Entity_プロパティ]]&amp;" { get; }"</f>
        <v>public   { get; }</v>
      </c>
      <c r="O30" s="21" t="str">
        <f>_xlfn.XLOOKUP(SUBSTITUTE(ValueObject[[#This Row],[型]],"?",""),Types[型],Types[Convert],"",,1)</f>
        <v/>
      </c>
      <c r="P30" s="21" t="str">
        <f>_xlfn.XLOOKUP(SUBSTITUTE(ValueObject[[#This Row],[型]],"?",""),Types[型],Types[型_SQLite],"",0,1)</f>
        <v/>
      </c>
      <c r="Q30" s="21" t="str">
        <f>IF(ValueObject[[#This Row],[SQLite_型]]="","",ValueObject[[#This Row],[DBテーブル_物理名]]&amp;" "&amp;ValueObject[[#This Row],[SQLite_型]])</f>
        <v/>
      </c>
      <c r="R30" s="19" t="str" cm="1">
        <f t="array" ref="R30">SUBSTITUTE(SUBSTITUTE(Templates[Repository_Entity_Args_NotNull],"__Convert__",ValueObject[[#This Row],[Convert]]),"__TableColumn__",ValueObject[[#This Row],[DBテーブル_物理名]])</f>
        <v>(reader["0"])</v>
      </c>
      <c r="S30" s="19" t="str" cm="1">
        <f t="array" ref="S30">SUBSTITUTE(SUBSTITUTE(Templates[Repository_Entity_Args_Null],"__Convert__",ValueObject[[#This Row],[Convert]]),"__TableColumn__",ValueObject[[#This Row],[DBテーブル_物理名]])</f>
        <v>reader["0"] != DBNull.Value ? (reader["0"]) : null</v>
      </c>
      <c r="T30" s="19" t="str">
        <f>IF(ValueObject[[#This Row],[NotNull]]=1,ValueObject[[#This Row],[Repository_Entity_Args_NotNull]],ValueObject[[#This Row],[Repository_Entity_Args_Null]])</f>
        <v>reader["0"] != DBNull.Value ? (reader["0"]) : null</v>
      </c>
      <c r="U30" s="19" t="str">
        <f>ValueObject[[#This Row],[DBテーブル_物理名]]&amp;" = @"&amp;ValueObject[[#This Row],[DBテーブル_物理名]]</f>
        <v>0 = @0</v>
      </c>
      <c r="V30" s="19" t="str" cm="1">
        <f t="array" ref="V30">SUBSTITUTE(SUBSTITUTE(Templates[SQLiteParameter_Args],"__Column__",ValueObject[[#This Row],[DBテーブル_物理名]]),"__VO__",ValueObject[[#This Row],[Entity_プロパティ]])</f>
        <v>new SQLiteParameter("@0", entity..Value)</v>
      </c>
      <c r="W30" s="19" t="str" cm="1">
        <f t="array" ref="W30">SUBSTITUTE(SUBSTITUTE(Templates[ViewModelEntity_Property_get],"__Type__",ValueObject[[#This Row],[型]]),"__EntityProperty__",ValueObject[[#This Row],[Entity_プロパティ]])</f>
        <v xml:space="preserve">        public ?  =&gt; _entity..Value;</v>
      </c>
      <c r="X30" s="19" t="str" cm="1">
        <f t="array" ref="X30">SUBSTITUTE(SUBSTITUTE(Templates[ViewModelEntity_Property_getset],"__Type__",ValueObject[[#This Row],[型]]),"__EntityProperty__",ValueObject[[#This Row],[Entity_プロパティ]])</f>
        <v xml:space="preserve">       public ?  
        {
            get { return _entity..Value; }
            set { _entity. = new (value); }
        }</v>
      </c>
      <c r="Y30" s="19" t="str" cm="1">
        <f t="array" ref="Y3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1" spans="2:25" ht="20.05" customHeight="1" x14ac:dyDescent="0.4">
      <c r="B31" s="20">
        <f>ROW(ValueObject[[#This Row],[VONo]])-3</f>
        <v>28</v>
      </c>
      <c r="C31" s="21" t="str">
        <f>_xlfn.XLOOKUP(ValueObject[[#This Row],[VONo]],InputValueObjects[VONo],InputValueObjects[Entity],"",0,1)</f>
        <v/>
      </c>
      <c r="D31" s="21" t="str">
        <f>_xlfn.XLOOKUP(ValueObject[[#This Row],[VONo]],InputValueObjects[VONo],InputValueObjects[ValueObject],"",0,1)</f>
        <v/>
      </c>
      <c r="E31" s="21">
        <f>_xlfn.XLOOKUP(ValueObject[[#This Row],[VONo]],InputValueObjects[VONo],InputValueObjects[DBカラム_物理名],"",0,1)</f>
        <v>0</v>
      </c>
      <c r="F31" s="19" t="str">
        <f>"@"&amp;ValueObject[[#This Row],[DBテーブル_物理名]]</f>
        <v>@0</v>
      </c>
      <c r="G31" s="21">
        <f>_xlfn.XLOOKUP(ValueObject[[#This Row],[VONo]],InputValueObjects[VONo],InputValueObjects[PK],"",0,1)</f>
        <v>0</v>
      </c>
      <c r="H31" s="21">
        <f>_xlfn.XLOOKUP(ValueObject[[#This Row],[VONo]],InputValueObjects[VONo],InputValueObjects[NotNull],"",0,1)</f>
        <v>0</v>
      </c>
      <c r="I31" s="21" t="str">
        <f>_xlfn.XLOOKUP(ValueObject[[#This Row],[VONo]],InputValueObjects[VONo],InputValueObjects[型],"",0,1)</f>
        <v>?</v>
      </c>
      <c r="J31" s="21" t="str">
        <f>REPLACE(ValueObject[[#This Row],[ValueObject]],1,1,LOWER(LEFT(ValueObject[[#This Row],[ValueObject]])))</f>
        <v/>
      </c>
      <c r="K31" s="21" t="str">
        <f>ValueObject[[#This Row],[型]]&amp;" "&amp;ValueObject[[#This Row],[変数_VO]]</f>
        <v xml:space="preserve">? </v>
      </c>
      <c r="L31" s="21" t="str">
        <f>_xlfn.XLOOKUP(ValueObject[[#This Row],[VONo]],InputValueObjects[VONo],InputValueObjects[Entity_プロパティ],"",0,1)</f>
        <v/>
      </c>
      <c r="M31" s="21" t="str">
        <f>ValueObject[[#This Row],[Entity_プロパティ]]&amp;" = new "&amp;ValueObject[[#This Row],[ValueObject]]&amp;"("&amp;ValueObject[[#This Row],[変数_VO]]&amp;");"</f>
        <v xml:space="preserve"> = new ();</v>
      </c>
      <c r="N31" s="21" t="str">
        <f>"public "&amp;ValueObject[[#This Row],[ValueObject]]&amp;" "&amp;ValueObject[[#This Row],[Entity_プロパティ]]&amp;" { get; }"</f>
        <v>public   { get; }</v>
      </c>
      <c r="O31" s="21" t="str">
        <f>_xlfn.XLOOKUP(SUBSTITUTE(ValueObject[[#This Row],[型]],"?",""),Types[型],Types[Convert],"",,1)</f>
        <v/>
      </c>
      <c r="P31" s="21" t="str">
        <f>_xlfn.XLOOKUP(SUBSTITUTE(ValueObject[[#This Row],[型]],"?",""),Types[型],Types[型_SQLite],"",0,1)</f>
        <v/>
      </c>
      <c r="Q31" s="21" t="str">
        <f>IF(ValueObject[[#This Row],[SQLite_型]]="","",ValueObject[[#This Row],[DBテーブル_物理名]]&amp;" "&amp;ValueObject[[#This Row],[SQLite_型]])</f>
        <v/>
      </c>
      <c r="R31" s="19" t="str" cm="1">
        <f t="array" ref="R31">SUBSTITUTE(SUBSTITUTE(Templates[Repository_Entity_Args_NotNull],"__Convert__",ValueObject[[#This Row],[Convert]]),"__TableColumn__",ValueObject[[#This Row],[DBテーブル_物理名]])</f>
        <v>(reader["0"])</v>
      </c>
      <c r="S31" s="19" t="str" cm="1">
        <f t="array" ref="S31">SUBSTITUTE(SUBSTITUTE(Templates[Repository_Entity_Args_Null],"__Convert__",ValueObject[[#This Row],[Convert]]),"__TableColumn__",ValueObject[[#This Row],[DBテーブル_物理名]])</f>
        <v>reader["0"] != DBNull.Value ? (reader["0"]) : null</v>
      </c>
      <c r="T31" s="19" t="str">
        <f>IF(ValueObject[[#This Row],[NotNull]]=1,ValueObject[[#This Row],[Repository_Entity_Args_NotNull]],ValueObject[[#This Row],[Repository_Entity_Args_Null]])</f>
        <v>reader["0"] != DBNull.Value ? (reader["0"]) : null</v>
      </c>
      <c r="U31" s="19" t="str">
        <f>ValueObject[[#This Row],[DBテーブル_物理名]]&amp;" = @"&amp;ValueObject[[#This Row],[DBテーブル_物理名]]</f>
        <v>0 = @0</v>
      </c>
      <c r="V31" s="19" t="str" cm="1">
        <f t="array" ref="V31">SUBSTITUTE(SUBSTITUTE(Templates[SQLiteParameter_Args],"__Column__",ValueObject[[#This Row],[DBテーブル_物理名]]),"__VO__",ValueObject[[#This Row],[Entity_プロパティ]])</f>
        <v>new SQLiteParameter("@0", entity..Value)</v>
      </c>
      <c r="W31" s="19" t="str" cm="1">
        <f t="array" ref="W31">SUBSTITUTE(SUBSTITUTE(Templates[ViewModelEntity_Property_get],"__Type__",ValueObject[[#This Row],[型]]),"__EntityProperty__",ValueObject[[#This Row],[Entity_プロパティ]])</f>
        <v xml:space="preserve">        public ?  =&gt; _entity..Value;</v>
      </c>
      <c r="X31" s="19" t="str" cm="1">
        <f t="array" ref="X31">SUBSTITUTE(SUBSTITUTE(Templates[ViewModelEntity_Property_getset],"__Type__",ValueObject[[#This Row],[型]]),"__EntityProperty__",ValueObject[[#This Row],[Entity_プロパティ]])</f>
        <v xml:space="preserve">       public ?  
        {
            get { return _entity..Value; }
            set { _entity. = new (value); }
        }</v>
      </c>
      <c r="Y31" s="19" t="str" cm="1">
        <f t="array" ref="Y3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2" spans="2:25" ht="20.05" customHeight="1" x14ac:dyDescent="0.4">
      <c r="B32" s="20">
        <f>ROW(ValueObject[[#This Row],[VONo]])-3</f>
        <v>29</v>
      </c>
      <c r="C32" s="21" t="str">
        <f>_xlfn.XLOOKUP(ValueObject[[#This Row],[VONo]],InputValueObjects[VONo],InputValueObjects[Entity],"",0,1)</f>
        <v/>
      </c>
      <c r="D32" s="21" t="str">
        <f>_xlfn.XLOOKUP(ValueObject[[#This Row],[VONo]],InputValueObjects[VONo],InputValueObjects[ValueObject],"",0,1)</f>
        <v/>
      </c>
      <c r="E32" s="21">
        <f>_xlfn.XLOOKUP(ValueObject[[#This Row],[VONo]],InputValueObjects[VONo],InputValueObjects[DBカラム_物理名],"",0,1)</f>
        <v>0</v>
      </c>
      <c r="F32" s="19" t="str">
        <f>"@"&amp;ValueObject[[#This Row],[DBテーブル_物理名]]</f>
        <v>@0</v>
      </c>
      <c r="G32" s="21">
        <f>_xlfn.XLOOKUP(ValueObject[[#This Row],[VONo]],InputValueObjects[VONo],InputValueObjects[PK],"",0,1)</f>
        <v>0</v>
      </c>
      <c r="H32" s="21">
        <f>_xlfn.XLOOKUP(ValueObject[[#This Row],[VONo]],InputValueObjects[VONo],InputValueObjects[NotNull],"",0,1)</f>
        <v>0</v>
      </c>
      <c r="I32" s="21" t="str">
        <f>_xlfn.XLOOKUP(ValueObject[[#This Row],[VONo]],InputValueObjects[VONo],InputValueObjects[型],"",0,1)</f>
        <v>?</v>
      </c>
      <c r="J32" s="21" t="str">
        <f>REPLACE(ValueObject[[#This Row],[ValueObject]],1,1,LOWER(LEFT(ValueObject[[#This Row],[ValueObject]])))</f>
        <v/>
      </c>
      <c r="K32" s="21" t="str">
        <f>ValueObject[[#This Row],[型]]&amp;" "&amp;ValueObject[[#This Row],[変数_VO]]</f>
        <v xml:space="preserve">? </v>
      </c>
      <c r="L32" s="21" t="str">
        <f>_xlfn.XLOOKUP(ValueObject[[#This Row],[VONo]],InputValueObjects[VONo],InputValueObjects[Entity_プロパティ],"",0,1)</f>
        <v/>
      </c>
      <c r="M32" s="21" t="str">
        <f>ValueObject[[#This Row],[Entity_プロパティ]]&amp;" = new "&amp;ValueObject[[#This Row],[ValueObject]]&amp;"("&amp;ValueObject[[#This Row],[変数_VO]]&amp;");"</f>
        <v xml:space="preserve"> = new ();</v>
      </c>
      <c r="N32" s="21" t="str">
        <f>"public "&amp;ValueObject[[#This Row],[ValueObject]]&amp;" "&amp;ValueObject[[#This Row],[Entity_プロパティ]]&amp;" { get; }"</f>
        <v>public   { get; }</v>
      </c>
      <c r="O32" s="21" t="str">
        <f>_xlfn.XLOOKUP(SUBSTITUTE(ValueObject[[#This Row],[型]],"?",""),Types[型],Types[Convert],"",,1)</f>
        <v/>
      </c>
      <c r="P32" s="21" t="str">
        <f>_xlfn.XLOOKUP(SUBSTITUTE(ValueObject[[#This Row],[型]],"?",""),Types[型],Types[型_SQLite],"",0,1)</f>
        <v/>
      </c>
      <c r="Q32" s="21" t="str">
        <f>IF(ValueObject[[#This Row],[SQLite_型]]="","",ValueObject[[#This Row],[DBテーブル_物理名]]&amp;" "&amp;ValueObject[[#This Row],[SQLite_型]])</f>
        <v/>
      </c>
      <c r="R32" s="19" t="str" cm="1">
        <f t="array" ref="R32">SUBSTITUTE(SUBSTITUTE(Templates[Repository_Entity_Args_NotNull],"__Convert__",ValueObject[[#This Row],[Convert]]),"__TableColumn__",ValueObject[[#This Row],[DBテーブル_物理名]])</f>
        <v>(reader["0"])</v>
      </c>
      <c r="S32" s="19" t="str" cm="1">
        <f t="array" ref="S32">SUBSTITUTE(SUBSTITUTE(Templates[Repository_Entity_Args_Null],"__Convert__",ValueObject[[#This Row],[Convert]]),"__TableColumn__",ValueObject[[#This Row],[DBテーブル_物理名]])</f>
        <v>reader["0"] != DBNull.Value ? (reader["0"]) : null</v>
      </c>
      <c r="T32" s="19" t="str">
        <f>IF(ValueObject[[#This Row],[NotNull]]=1,ValueObject[[#This Row],[Repository_Entity_Args_NotNull]],ValueObject[[#This Row],[Repository_Entity_Args_Null]])</f>
        <v>reader["0"] != DBNull.Value ? (reader["0"]) : null</v>
      </c>
      <c r="U32" s="19" t="str">
        <f>ValueObject[[#This Row],[DBテーブル_物理名]]&amp;" = @"&amp;ValueObject[[#This Row],[DBテーブル_物理名]]</f>
        <v>0 = @0</v>
      </c>
      <c r="V32" s="19" t="str" cm="1">
        <f t="array" ref="V32">SUBSTITUTE(SUBSTITUTE(Templates[SQLiteParameter_Args],"__Column__",ValueObject[[#This Row],[DBテーブル_物理名]]),"__VO__",ValueObject[[#This Row],[Entity_プロパティ]])</f>
        <v>new SQLiteParameter("@0", entity..Value)</v>
      </c>
      <c r="W32" s="19" t="str" cm="1">
        <f t="array" ref="W32">SUBSTITUTE(SUBSTITUTE(Templates[ViewModelEntity_Property_get],"__Type__",ValueObject[[#This Row],[型]]),"__EntityProperty__",ValueObject[[#This Row],[Entity_プロパティ]])</f>
        <v xml:space="preserve">        public ?  =&gt; _entity..Value;</v>
      </c>
      <c r="X32" s="19" t="str" cm="1">
        <f t="array" ref="X32">SUBSTITUTE(SUBSTITUTE(Templates[ViewModelEntity_Property_getset],"__Type__",ValueObject[[#This Row],[型]]),"__EntityProperty__",ValueObject[[#This Row],[Entity_プロパティ]])</f>
        <v xml:space="preserve">       public ?  
        {
            get { return _entity..Value; }
            set { _entity. = new (value); }
        }</v>
      </c>
      <c r="Y32" s="19" t="str" cm="1">
        <f t="array" ref="Y3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3" spans="2:25" ht="20.05" customHeight="1" x14ac:dyDescent="0.4">
      <c r="B33" s="20">
        <f>ROW(ValueObject[[#This Row],[VONo]])-3</f>
        <v>30</v>
      </c>
      <c r="C33" s="21" t="str">
        <f>_xlfn.XLOOKUP(ValueObject[[#This Row],[VONo]],InputValueObjects[VONo],InputValueObjects[Entity],"",0,1)</f>
        <v/>
      </c>
      <c r="D33" s="21" t="str">
        <f>_xlfn.XLOOKUP(ValueObject[[#This Row],[VONo]],InputValueObjects[VONo],InputValueObjects[ValueObject],"",0,1)</f>
        <v/>
      </c>
      <c r="E33" s="21">
        <f>_xlfn.XLOOKUP(ValueObject[[#This Row],[VONo]],InputValueObjects[VONo],InputValueObjects[DBカラム_物理名],"",0,1)</f>
        <v>0</v>
      </c>
      <c r="F33" s="19" t="str">
        <f>"@"&amp;ValueObject[[#This Row],[DBテーブル_物理名]]</f>
        <v>@0</v>
      </c>
      <c r="G33" s="21">
        <f>_xlfn.XLOOKUP(ValueObject[[#This Row],[VONo]],InputValueObjects[VONo],InputValueObjects[PK],"",0,1)</f>
        <v>0</v>
      </c>
      <c r="H33" s="21">
        <f>_xlfn.XLOOKUP(ValueObject[[#This Row],[VONo]],InputValueObjects[VONo],InputValueObjects[NotNull],"",0,1)</f>
        <v>0</v>
      </c>
      <c r="I33" s="21" t="str">
        <f>_xlfn.XLOOKUP(ValueObject[[#This Row],[VONo]],InputValueObjects[VONo],InputValueObjects[型],"",0,1)</f>
        <v>?</v>
      </c>
      <c r="J33" s="21" t="str">
        <f>REPLACE(ValueObject[[#This Row],[ValueObject]],1,1,LOWER(LEFT(ValueObject[[#This Row],[ValueObject]])))</f>
        <v/>
      </c>
      <c r="K33" s="21" t="str">
        <f>ValueObject[[#This Row],[型]]&amp;" "&amp;ValueObject[[#This Row],[変数_VO]]</f>
        <v xml:space="preserve">? </v>
      </c>
      <c r="L33" s="21" t="str">
        <f>_xlfn.XLOOKUP(ValueObject[[#This Row],[VONo]],InputValueObjects[VONo],InputValueObjects[Entity_プロパティ],"",0,1)</f>
        <v/>
      </c>
      <c r="M33" s="21" t="str">
        <f>ValueObject[[#This Row],[Entity_プロパティ]]&amp;" = new "&amp;ValueObject[[#This Row],[ValueObject]]&amp;"("&amp;ValueObject[[#This Row],[変数_VO]]&amp;");"</f>
        <v xml:space="preserve"> = new ();</v>
      </c>
      <c r="N33" s="21" t="str">
        <f>"public "&amp;ValueObject[[#This Row],[ValueObject]]&amp;" "&amp;ValueObject[[#This Row],[Entity_プロパティ]]&amp;" { get; }"</f>
        <v>public   { get; }</v>
      </c>
      <c r="O33" s="21" t="str">
        <f>_xlfn.XLOOKUP(SUBSTITUTE(ValueObject[[#This Row],[型]],"?",""),Types[型],Types[Convert],"",,1)</f>
        <v/>
      </c>
      <c r="P33" s="21" t="str">
        <f>_xlfn.XLOOKUP(SUBSTITUTE(ValueObject[[#This Row],[型]],"?",""),Types[型],Types[型_SQLite],"",0,1)</f>
        <v/>
      </c>
      <c r="Q33" s="21" t="str">
        <f>IF(ValueObject[[#This Row],[SQLite_型]]="","",ValueObject[[#This Row],[DBテーブル_物理名]]&amp;" "&amp;ValueObject[[#This Row],[SQLite_型]])</f>
        <v/>
      </c>
      <c r="R33" s="19" t="str" cm="1">
        <f t="array" ref="R33">SUBSTITUTE(SUBSTITUTE(Templates[Repository_Entity_Args_NotNull],"__Convert__",ValueObject[[#This Row],[Convert]]),"__TableColumn__",ValueObject[[#This Row],[DBテーブル_物理名]])</f>
        <v>(reader["0"])</v>
      </c>
      <c r="S33" s="19" t="str" cm="1">
        <f t="array" ref="S33">SUBSTITUTE(SUBSTITUTE(Templates[Repository_Entity_Args_Null],"__Convert__",ValueObject[[#This Row],[Convert]]),"__TableColumn__",ValueObject[[#This Row],[DBテーブル_物理名]])</f>
        <v>reader["0"] != DBNull.Value ? (reader["0"]) : null</v>
      </c>
      <c r="T33" s="19" t="str">
        <f>IF(ValueObject[[#This Row],[NotNull]]=1,ValueObject[[#This Row],[Repository_Entity_Args_NotNull]],ValueObject[[#This Row],[Repository_Entity_Args_Null]])</f>
        <v>reader["0"] != DBNull.Value ? (reader["0"]) : null</v>
      </c>
      <c r="U33" s="19" t="str">
        <f>ValueObject[[#This Row],[DBテーブル_物理名]]&amp;" = @"&amp;ValueObject[[#This Row],[DBテーブル_物理名]]</f>
        <v>0 = @0</v>
      </c>
      <c r="V33" s="19" t="str" cm="1">
        <f t="array" ref="V33">SUBSTITUTE(SUBSTITUTE(Templates[SQLiteParameter_Args],"__Column__",ValueObject[[#This Row],[DBテーブル_物理名]]),"__VO__",ValueObject[[#This Row],[Entity_プロパティ]])</f>
        <v>new SQLiteParameter("@0", entity..Value)</v>
      </c>
      <c r="W33" s="19" t="str" cm="1">
        <f t="array" ref="W33">SUBSTITUTE(SUBSTITUTE(Templates[ViewModelEntity_Property_get],"__Type__",ValueObject[[#This Row],[型]]),"__EntityProperty__",ValueObject[[#This Row],[Entity_プロパティ]])</f>
        <v xml:space="preserve">        public ?  =&gt; _entity..Value;</v>
      </c>
      <c r="X33" s="19" t="str" cm="1">
        <f t="array" ref="X33">SUBSTITUTE(SUBSTITUTE(Templates[ViewModelEntity_Property_getset],"__Type__",ValueObject[[#This Row],[型]]),"__EntityProperty__",ValueObject[[#This Row],[Entity_プロパティ]])</f>
        <v xml:space="preserve">       public ?  
        {
            get { return _entity..Value; }
            set { _entity. = new (value); }
        }</v>
      </c>
      <c r="Y33" s="19" t="str" cm="1">
        <f t="array" ref="Y3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4" spans="2:25" ht="20.05" customHeight="1" x14ac:dyDescent="0.4">
      <c r="B34" s="20">
        <f>ROW(ValueObject[[#This Row],[VONo]])-3</f>
        <v>31</v>
      </c>
      <c r="C34" s="21" t="str">
        <f>_xlfn.XLOOKUP(ValueObject[[#This Row],[VONo]],InputValueObjects[VONo],InputValueObjects[Entity],"",0,1)</f>
        <v/>
      </c>
      <c r="D34" s="21" t="str">
        <f>_xlfn.XLOOKUP(ValueObject[[#This Row],[VONo]],InputValueObjects[VONo],InputValueObjects[ValueObject],"",0,1)</f>
        <v/>
      </c>
      <c r="E34" s="21">
        <f>_xlfn.XLOOKUP(ValueObject[[#This Row],[VONo]],InputValueObjects[VONo],InputValueObjects[DBカラム_物理名],"",0,1)</f>
        <v>0</v>
      </c>
      <c r="F34" s="19" t="str">
        <f>"@"&amp;ValueObject[[#This Row],[DBテーブル_物理名]]</f>
        <v>@0</v>
      </c>
      <c r="G34" s="21">
        <f>_xlfn.XLOOKUP(ValueObject[[#This Row],[VONo]],InputValueObjects[VONo],InputValueObjects[PK],"",0,1)</f>
        <v>0</v>
      </c>
      <c r="H34" s="21">
        <f>_xlfn.XLOOKUP(ValueObject[[#This Row],[VONo]],InputValueObjects[VONo],InputValueObjects[NotNull],"",0,1)</f>
        <v>0</v>
      </c>
      <c r="I34" s="21" t="str">
        <f>_xlfn.XLOOKUP(ValueObject[[#This Row],[VONo]],InputValueObjects[VONo],InputValueObjects[型],"",0,1)</f>
        <v>?</v>
      </c>
      <c r="J34" s="21" t="str">
        <f>REPLACE(ValueObject[[#This Row],[ValueObject]],1,1,LOWER(LEFT(ValueObject[[#This Row],[ValueObject]])))</f>
        <v/>
      </c>
      <c r="K34" s="21" t="str">
        <f>ValueObject[[#This Row],[型]]&amp;" "&amp;ValueObject[[#This Row],[変数_VO]]</f>
        <v xml:space="preserve">? </v>
      </c>
      <c r="L34" s="21" t="str">
        <f>_xlfn.XLOOKUP(ValueObject[[#This Row],[VONo]],InputValueObjects[VONo],InputValueObjects[Entity_プロパティ],"",0,1)</f>
        <v/>
      </c>
      <c r="M34" s="21" t="str">
        <f>ValueObject[[#This Row],[Entity_プロパティ]]&amp;" = new "&amp;ValueObject[[#This Row],[ValueObject]]&amp;"("&amp;ValueObject[[#This Row],[変数_VO]]&amp;");"</f>
        <v xml:space="preserve"> = new ();</v>
      </c>
      <c r="N34" s="21" t="str">
        <f>"public "&amp;ValueObject[[#This Row],[ValueObject]]&amp;" "&amp;ValueObject[[#This Row],[Entity_プロパティ]]&amp;" { get; }"</f>
        <v>public   { get; }</v>
      </c>
      <c r="O34" s="21" t="str">
        <f>_xlfn.XLOOKUP(SUBSTITUTE(ValueObject[[#This Row],[型]],"?",""),Types[型],Types[Convert],"",,1)</f>
        <v/>
      </c>
      <c r="P34" s="21" t="str">
        <f>_xlfn.XLOOKUP(SUBSTITUTE(ValueObject[[#This Row],[型]],"?",""),Types[型],Types[型_SQLite],"",0,1)</f>
        <v/>
      </c>
      <c r="Q34" s="21" t="str">
        <f>IF(ValueObject[[#This Row],[SQLite_型]]="","",ValueObject[[#This Row],[DBテーブル_物理名]]&amp;" "&amp;ValueObject[[#This Row],[SQLite_型]])</f>
        <v/>
      </c>
      <c r="R34" s="19" t="str" cm="1">
        <f t="array" ref="R34">SUBSTITUTE(SUBSTITUTE(Templates[Repository_Entity_Args_NotNull],"__Convert__",ValueObject[[#This Row],[Convert]]),"__TableColumn__",ValueObject[[#This Row],[DBテーブル_物理名]])</f>
        <v>(reader["0"])</v>
      </c>
      <c r="S34" s="19" t="str" cm="1">
        <f t="array" ref="S34">SUBSTITUTE(SUBSTITUTE(Templates[Repository_Entity_Args_Null],"__Convert__",ValueObject[[#This Row],[Convert]]),"__TableColumn__",ValueObject[[#This Row],[DBテーブル_物理名]])</f>
        <v>reader["0"] != DBNull.Value ? (reader["0"]) : null</v>
      </c>
      <c r="T34" s="19" t="str">
        <f>IF(ValueObject[[#This Row],[NotNull]]=1,ValueObject[[#This Row],[Repository_Entity_Args_NotNull]],ValueObject[[#This Row],[Repository_Entity_Args_Null]])</f>
        <v>reader["0"] != DBNull.Value ? (reader["0"]) : null</v>
      </c>
      <c r="U34" s="19" t="str">
        <f>ValueObject[[#This Row],[DBテーブル_物理名]]&amp;" = @"&amp;ValueObject[[#This Row],[DBテーブル_物理名]]</f>
        <v>0 = @0</v>
      </c>
      <c r="V34" s="19" t="str" cm="1">
        <f t="array" ref="V34">SUBSTITUTE(SUBSTITUTE(Templates[SQLiteParameter_Args],"__Column__",ValueObject[[#This Row],[DBテーブル_物理名]]),"__VO__",ValueObject[[#This Row],[Entity_プロパティ]])</f>
        <v>new SQLiteParameter("@0", entity..Value)</v>
      </c>
      <c r="W34" s="19" t="str" cm="1">
        <f t="array" ref="W34">SUBSTITUTE(SUBSTITUTE(Templates[ViewModelEntity_Property_get],"__Type__",ValueObject[[#This Row],[型]]),"__EntityProperty__",ValueObject[[#This Row],[Entity_プロパティ]])</f>
        <v xml:space="preserve">        public ?  =&gt; _entity..Value;</v>
      </c>
      <c r="X34" s="19" t="str" cm="1">
        <f t="array" ref="X34">SUBSTITUTE(SUBSTITUTE(Templates[ViewModelEntity_Property_getset],"__Type__",ValueObject[[#This Row],[型]]),"__EntityProperty__",ValueObject[[#This Row],[Entity_プロパティ]])</f>
        <v xml:space="preserve">       public ?  
        {
            get { return _entity..Value; }
            set { _entity. = new (value); }
        }</v>
      </c>
      <c r="Y34" s="19" t="str" cm="1">
        <f t="array" ref="Y3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5" spans="2:25" ht="20.05" customHeight="1" x14ac:dyDescent="0.4">
      <c r="B35" s="20">
        <f>ROW(ValueObject[[#This Row],[VONo]])-3</f>
        <v>32</v>
      </c>
      <c r="C35" s="21" t="str">
        <f>_xlfn.XLOOKUP(ValueObject[[#This Row],[VONo]],InputValueObjects[VONo],InputValueObjects[Entity],"",0,1)</f>
        <v/>
      </c>
      <c r="D35" s="21" t="str">
        <f>_xlfn.XLOOKUP(ValueObject[[#This Row],[VONo]],InputValueObjects[VONo],InputValueObjects[ValueObject],"",0,1)</f>
        <v/>
      </c>
      <c r="E35" s="21">
        <f>_xlfn.XLOOKUP(ValueObject[[#This Row],[VONo]],InputValueObjects[VONo],InputValueObjects[DBカラム_物理名],"",0,1)</f>
        <v>0</v>
      </c>
      <c r="F35" s="19" t="str">
        <f>"@"&amp;ValueObject[[#This Row],[DBテーブル_物理名]]</f>
        <v>@0</v>
      </c>
      <c r="G35" s="21">
        <f>_xlfn.XLOOKUP(ValueObject[[#This Row],[VONo]],InputValueObjects[VONo],InputValueObjects[PK],"",0,1)</f>
        <v>0</v>
      </c>
      <c r="H35" s="21">
        <f>_xlfn.XLOOKUP(ValueObject[[#This Row],[VONo]],InputValueObjects[VONo],InputValueObjects[NotNull],"",0,1)</f>
        <v>0</v>
      </c>
      <c r="I35" s="21" t="str">
        <f>_xlfn.XLOOKUP(ValueObject[[#This Row],[VONo]],InputValueObjects[VONo],InputValueObjects[型],"",0,1)</f>
        <v>?</v>
      </c>
      <c r="J35" s="21" t="str">
        <f>REPLACE(ValueObject[[#This Row],[ValueObject]],1,1,LOWER(LEFT(ValueObject[[#This Row],[ValueObject]])))</f>
        <v/>
      </c>
      <c r="K35" s="21" t="str">
        <f>ValueObject[[#This Row],[型]]&amp;" "&amp;ValueObject[[#This Row],[変数_VO]]</f>
        <v xml:space="preserve">? </v>
      </c>
      <c r="L35" s="21" t="str">
        <f>_xlfn.XLOOKUP(ValueObject[[#This Row],[VONo]],InputValueObjects[VONo],InputValueObjects[Entity_プロパティ],"",0,1)</f>
        <v/>
      </c>
      <c r="M35" s="21" t="str">
        <f>ValueObject[[#This Row],[Entity_プロパティ]]&amp;" = new "&amp;ValueObject[[#This Row],[ValueObject]]&amp;"("&amp;ValueObject[[#This Row],[変数_VO]]&amp;");"</f>
        <v xml:space="preserve"> = new ();</v>
      </c>
      <c r="N35" s="21" t="str">
        <f>"public "&amp;ValueObject[[#This Row],[ValueObject]]&amp;" "&amp;ValueObject[[#This Row],[Entity_プロパティ]]&amp;" { get; }"</f>
        <v>public   { get; }</v>
      </c>
      <c r="O35" s="21" t="str">
        <f>_xlfn.XLOOKUP(SUBSTITUTE(ValueObject[[#This Row],[型]],"?",""),Types[型],Types[Convert],"",,1)</f>
        <v/>
      </c>
      <c r="P35" s="21" t="str">
        <f>_xlfn.XLOOKUP(SUBSTITUTE(ValueObject[[#This Row],[型]],"?",""),Types[型],Types[型_SQLite],"",0,1)</f>
        <v/>
      </c>
      <c r="Q35" s="21" t="str">
        <f>IF(ValueObject[[#This Row],[SQLite_型]]="","",ValueObject[[#This Row],[DBテーブル_物理名]]&amp;" "&amp;ValueObject[[#This Row],[SQLite_型]])</f>
        <v/>
      </c>
      <c r="R35" s="19" t="str" cm="1">
        <f t="array" ref="R35">SUBSTITUTE(SUBSTITUTE(Templates[Repository_Entity_Args_NotNull],"__Convert__",ValueObject[[#This Row],[Convert]]),"__TableColumn__",ValueObject[[#This Row],[DBテーブル_物理名]])</f>
        <v>(reader["0"])</v>
      </c>
      <c r="S35" s="19" t="str" cm="1">
        <f t="array" ref="S35">SUBSTITUTE(SUBSTITUTE(Templates[Repository_Entity_Args_Null],"__Convert__",ValueObject[[#This Row],[Convert]]),"__TableColumn__",ValueObject[[#This Row],[DBテーブル_物理名]])</f>
        <v>reader["0"] != DBNull.Value ? (reader["0"]) : null</v>
      </c>
      <c r="T35" s="19" t="str">
        <f>IF(ValueObject[[#This Row],[NotNull]]=1,ValueObject[[#This Row],[Repository_Entity_Args_NotNull]],ValueObject[[#This Row],[Repository_Entity_Args_Null]])</f>
        <v>reader["0"] != DBNull.Value ? (reader["0"]) : null</v>
      </c>
      <c r="U35" s="19" t="str">
        <f>ValueObject[[#This Row],[DBテーブル_物理名]]&amp;" = @"&amp;ValueObject[[#This Row],[DBテーブル_物理名]]</f>
        <v>0 = @0</v>
      </c>
      <c r="V35" s="19" t="str" cm="1">
        <f t="array" ref="V35">SUBSTITUTE(SUBSTITUTE(Templates[SQLiteParameter_Args],"__Column__",ValueObject[[#This Row],[DBテーブル_物理名]]),"__VO__",ValueObject[[#This Row],[Entity_プロパティ]])</f>
        <v>new SQLiteParameter("@0", entity..Value)</v>
      </c>
      <c r="W35" s="19" t="str" cm="1">
        <f t="array" ref="W35">SUBSTITUTE(SUBSTITUTE(Templates[ViewModelEntity_Property_get],"__Type__",ValueObject[[#This Row],[型]]),"__EntityProperty__",ValueObject[[#This Row],[Entity_プロパティ]])</f>
        <v xml:space="preserve">        public ?  =&gt; _entity..Value;</v>
      </c>
      <c r="X35" s="19" t="str" cm="1">
        <f t="array" ref="X35">SUBSTITUTE(SUBSTITUTE(Templates[ViewModelEntity_Property_getset],"__Type__",ValueObject[[#This Row],[型]]),"__EntityProperty__",ValueObject[[#This Row],[Entity_プロパティ]])</f>
        <v xml:space="preserve">       public ?  
        {
            get { return _entity..Value; }
            set { _entity. = new (value); }
        }</v>
      </c>
      <c r="Y35" s="19" t="str" cm="1">
        <f t="array" ref="Y3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6" spans="2:25" ht="20.05" customHeight="1" x14ac:dyDescent="0.4">
      <c r="B36" s="20">
        <f>ROW(ValueObject[[#This Row],[VONo]])-3</f>
        <v>33</v>
      </c>
      <c r="C36" s="21" t="str">
        <f>_xlfn.XLOOKUP(ValueObject[[#This Row],[VONo]],InputValueObjects[VONo],InputValueObjects[Entity],"",0,1)</f>
        <v/>
      </c>
      <c r="D36" s="21" t="str">
        <f>_xlfn.XLOOKUP(ValueObject[[#This Row],[VONo]],InputValueObjects[VONo],InputValueObjects[ValueObject],"",0,1)</f>
        <v/>
      </c>
      <c r="E36" s="21">
        <f>_xlfn.XLOOKUP(ValueObject[[#This Row],[VONo]],InputValueObjects[VONo],InputValueObjects[DBカラム_物理名],"",0,1)</f>
        <v>0</v>
      </c>
      <c r="F36" s="19" t="str">
        <f>"@"&amp;ValueObject[[#This Row],[DBテーブル_物理名]]</f>
        <v>@0</v>
      </c>
      <c r="G36" s="21">
        <f>_xlfn.XLOOKUP(ValueObject[[#This Row],[VONo]],InputValueObjects[VONo],InputValueObjects[PK],"",0,1)</f>
        <v>0</v>
      </c>
      <c r="H36" s="21">
        <f>_xlfn.XLOOKUP(ValueObject[[#This Row],[VONo]],InputValueObjects[VONo],InputValueObjects[NotNull],"",0,1)</f>
        <v>0</v>
      </c>
      <c r="I36" s="21" t="str">
        <f>_xlfn.XLOOKUP(ValueObject[[#This Row],[VONo]],InputValueObjects[VONo],InputValueObjects[型],"",0,1)</f>
        <v>?</v>
      </c>
      <c r="J36" s="21" t="str">
        <f>REPLACE(ValueObject[[#This Row],[ValueObject]],1,1,LOWER(LEFT(ValueObject[[#This Row],[ValueObject]])))</f>
        <v/>
      </c>
      <c r="K36" s="21" t="str">
        <f>ValueObject[[#This Row],[型]]&amp;" "&amp;ValueObject[[#This Row],[変数_VO]]</f>
        <v xml:space="preserve">? </v>
      </c>
      <c r="L36" s="21" t="str">
        <f>_xlfn.XLOOKUP(ValueObject[[#This Row],[VONo]],InputValueObjects[VONo],InputValueObjects[Entity_プロパティ],"",0,1)</f>
        <v/>
      </c>
      <c r="M36" s="21" t="str">
        <f>ValueObject[[#This Row],[Entity_プロパティ]]&amp;" = new "&amp;ValueObject[[#This Row],[ValueObject]]&amp;"("&amp;ValueObject[[#This Row],[変数_VO]]&amp;");"</f>
        <v xml:space="preserve"> = new ();</v>
      </c>
      <c r="N36" s="21" t="str">
        <f>"public "&amp;ValueObject[[#This Row],[ValueObject]]&amp;" "&amp;ValueObject[[#This Row],[Entity_プロパティ]]&amp;" { get; }"</f>
        <v>public   { get; }</v>
      </c>
      <c r="O36" s="21" t="str">
        <f>_xlfn.XLOOKUP(SUBSTITUTE(ValueObject[[#This Row],[型]],"?",""),Types[型],Types[Convert],"",,1)</f>
        <v/>
      </c>
      <c r="P36" s="21" t="str">
        <f>_xlfn.XLOOKUP(SUBSTITUTE(ValueObject[[#This Row],[型]],"?",""),Types[型],Types[型_SQLite],"",0,1)</f>
        <v/>
      </c>
      <c r="Q36" s="21" t="str">
        <f>IF(ValueObject[[#This Row],[SQLite_型]]="","",ValueObject[[#This Row],[DBテーブル_物理名]]&amp;" "&amp;ValueObject[[#This Row],[SQLite_型]])</f>
        <v/>
      </c>
      <c r="R36" s="19" t="str" cm="1">
        <f t="array" ref="R36">SUBSTITUTE(SUBSTITUTE(Templates[Repository_Entity_Args_NotNull],"__Convert__",ValueObject[[#This Row],[Convert]]),"__TableColumn__",ValueObject[[#This Row],[DBテーブル_物理名]])</f>
        <v>(reader["0"])</v>
      </c>
      <c r="S36" s="19" t="str" cm="1">
        <f t="array" ref="S36">SUBSTITUTE(SUBSTITUTE(Templates[Repository_Entity_Args_Null],"__Convert__",ValueObject[[#This Row],[Convert]]),"__TableColumn__",ValueObject[[#This Row],[DBテーブル_物理名]])</f>
        <v>reader["0"] != DBNull.Value ? (reader["0"]) : null</v>
      </c>
      <c r="T36" s="19" t="str">
        <f>IF(ValueObject[[#This Row],[NotNull]]=1,ValueObject[[#This Row],[Repository_Entity_Args_NotNull]],ValueObject[[#This Row],[Repository_Entity_Args_Null]])</f>
        <v>reader["0"] != DBNull.Value ? (reader["0"]) : null</v>
      </c>
      <c r="U36" s="19" t="str">
        <f>ValueObject[[#This Row],[DBテーブル_物理名]]&amp;" = @"&amp;ValueObject[[#This Row],[DBテーブル_物理名]]</f>
        <v>0 = @0</v>
      </c>
      <c r="V36" s="19" t="str" cm="1">
        <f t="array" ref="V36">SUBSTITUTE(SUBSTITUTE(Templates[SQLiteParameter_Args],"__Column__",ValueObject[[#This Row],[DBテーブル_物理名]]),"__VO__",ValueObject[[#This Row],[Entity_プロパティ]])</f>
        <v>new SQLiteParameter("@0", entity..Value)</v>
      </c>
      <c r="W36" s="19" t="str" cm="1">
        <f t="array" ref="W36">SUBSTITUTE(SUBSTITUTE(Templates[ViewModelEntity_Property_get],"__Type__",ValueObject[[#This Row],[型]]),"__EntityProperty__",ValueObject[[#This Row],[Entity_プロパティ]])</f>
        <v xml:space="preserve">        public ?  =&gt; _entity..Value;</v>
      </c>
      <c r="X36" s="19" t="str" cm="1">
        <f t="array" ref="X36">SUBSTITUTE(SUBSTITUTE(Templates[ViewModelEntity_Property_getset],"__Type__",ValueObject[[#This Row],[型]]),"__EntityProperty__",ValueObject[[#This Row],[Entity_プロパティ]])</f>
        <v xml:space="preserve">       public ?  
        {
            get { return _entity..Value; }
            set { _entity. = new (value); }
        }</v>
      </c>
      <c r="Y36" s="19" t="str" cm="1">
        <f t="array" ref="Y3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7" spans="2:25" ht="20.05" customHeight="1" x14ac:dyDescent="0.4">
      <c r="B37" s="20">
        <f>ROW(ValueObject[[#This Row],[VONo]])-3</f>
        <v>34</v>
      </c>
      <c r="C37" s="21" t="str">
        <f>_xlfn.XLOOKUP(ValueObject[[#This Row],[VONo]],InputValueObjects[VONo],InputValueObjects[Entity],"",0,1)</f>
        <v/>
      </c>
      <c r="D37" s="21" t="str">
        <f>_xlfn.XLOOKUP(ValueObject[[#This Row],[VONo]],InputValueObjects[VONo],InputValueObjects[ValueObject],"",0,1)</f>
        <v/>
      </c>
      <c r="E37" s="21">
        <f>_xlfn.XLOOKUP(ValueObject[[#This Row],[VONo]],InputValueObjects[VONo],InputValueObjects[DBカラム_物理名],"",0,1)</f>
        <v>0</v>
      </c>
      <c r="F37" s="19" t="str">
        <f>"@"&amp;ValueObject[[#This Row],[DBテーブル_物理名]]</f>
        <v>@0</v>
      </c>
      <c r="G37" s="21">
        <f>_xlfn.XLOOKUP(ValueObject[[#This Row],[VONo]],InputValueObjects[VONo],InputValueObjects[PK],"",0,1)</f>
        <v>0</v>
      </c>
      <c r="H37" s="21">
        <f>_xlfn.XLOOKUP(ValueObject[[#This Row],[VONo]],InputValueObjects[VONo],InputValueObjects[NotNull],"",0,1)</f>
        <v>0</v>
      </c>
      <c r="I37" s="21" t="str">
        <f>_xlfn.XLOOKUP(ValueObject[[#This Row],[VONo]],InputValueObjects[VONo],InputValueObjects[型],"",0,1)</f>
        <v>?</v>
      </c>
      <c r="J37" s="21" t="str">
        <f>REPLACE(ValueObject[[#This Row],[ValueObject]],1,1,LOWER(LEFT(ValueObject[[#This Row],[ValueObject]])))</f>
        <v/>
      </c>
      <c r="K37" s="21" t="str">
        <f>ValueObject[[#This Row],[型]]&amp;" "&amp;ValueObject[[#This Row],[変数_VO]]</f>
        <v xml:space="preserve">? </v>
      </c>
      <c r="L37" s="21" t="str">
        <f>_xlfn.XLOOKUP(ValueObject[[#This Row],[VONo]],InputValueObjects[VONo],InputValueObjects[Entity_プロパティ],"",0,1)</f>
        <v/>
      </c>
      <c r="M37" s="21" t="str">
        <f>ValueObject[[#This Row],[Entity_プロパティ]]&amp;" = new "&amp;ValueObject[[#This Row],[ValueObject]]&amp;"("&amp;ValueObject[[#This Row],[変数_VO]]&amp;");"</f>
        <v xml:space="preserve"> = new ();</v>
      </c>
      <c r="N37" s="21" t="str">
        <f>"public "&amp;ValueObject[[#This Row],[ValueObject]]&amp;" "&amp;ValueObject[[#This Row],[Entity_プロパティ]]&amp;" { get; }"</f>
        <v>public   { get; }</v>
      </c>
      <c r="O37" s="21" t="str">
        <f>_xlfn.XLOOKUP(SUBSTITUTE(ValueObject[[#This Row],[型]],"?",""),Types[型],Types[Convert],"",,1)</f>
        <v/>
      </c>
      <c r="P37" s="21" t="str">
        <f>_xlfn.XLOOKUP(SUBSTITUTE(ValueObject[[#This Row],[型]],"?",""),Types[型],Types[型_SQLite],"",0,1)</f>
        <v/>
      </c>
      <c r="Q37" s="21" t="str">
        <f>IF(ValueObject[[#This Row],[SQLite_型]]="","",ValueObject[[#This Row],[DBテーブル_物理名]]&amp;" "&amp;ValueObject[[#This Row],[SQLite_型]])</f>
        <v/>
      </c>
      <c r="R37" s="19" t="str" cm="1">
        <f t="array" ref="R37">SUBSTITUTE(SUBSTITUTE(Templates[Repository_Entity_Args_NotNull],"__Convert__",ValueObject[[#This Row],[Convert]]),"__TableColumn__",ValueObject[[#This Row],[DBテーブル_物理名]])</f>
        <v>(reader["0"])</v>
      </c>
      <c r="S37" s="19" t="str" cm="1">
        <f t="array" ref="S37">SUBSTITUTE(SUBSTITUTE(Templates[Repository_Entity_Args_Null],"__Convert__",ValueObject[[#This Row],[Convert]]),"__TableColumn__",ValueObject[[#This Row],[DBテーブル_物理名]])</f>
        <v>reader["0"] != DBNull.Value ? (reader["0"]) : null</v>
      </c>
      <c r="T37" s="19" t="str">
        <f>IF(ValueObject[[#This Row],[NotNull]]=1,ValueObject[[#This Row],[Repository_Entity_Args_NotNull]],ValueObject[[#This Row],[Repository_Entity_Args_Null]])</f>
        <v>reader["0"] != DBNull.Value ? (reader["0"]) : null</v>
      </c>
      <c r="U37" s="19" t="str">
        <f>ValueObject[[#This Row],[DBテーブル_物理名]]&amp;" = @"&amp;ValueObject[[#This Row],[DBテーブル_物理名]]</f>
        <v>0 = @0</v>
      </c>
      <c r="V37" s="19" t="str" cm="1">
        <f t="array" ref="V37">SUBSTITUTE(SUBSTITUTE(Templates[SQLiteParameter_Args],"__Column__",ValueObject[[#This Row],[DBテーブル_物理名]]),"__VO__",ValueObject[[#This Row],[Entity_プロパティ]])</f>
        <v>new SQLiteParameter("@0", entity..Value)</v>
      </c>
      <c r="W37" s="19" t="str" cm="1">
        <f t="array" ref="W37">SUBSTITUTE(SUBSTITUTE(Templates[ViewModelEntity_Property_get],"__Type__",ValueObject[[#This Row],[型]]),"__EntityProperty__",ValueObject[[#This Row],[Entity_プロパティ]])</f>
        <v xml:space="preserve">        public ?  =&gt; _entity..Value;</v>
      </c>
      <c r="X37" s="19" t="str" cm="1">
        <f t="array" ref="X37">SUBSTITUTE(SUBSTITUTE(Templates[ViewModelEntity_Property_getset],"__Type__",ValueObject[[#This Row],[型]]),"__EntityProperty__",ValueObject[[#This Row],[Entity_プロパティ]])</f>
        <v xml:space="preserve">       public ?  
        {
            get { return _entity..Value; }
            set { _entity. = new (value); }
        }</v>
      </c>
      <c r="Y37" s="19" t="str" cm="1">
        <f t="array" ref="Y3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8" spans="2:25" ht="20.05" customHeight="1" x14ac:dyDescent="0.4">
      <c r="B38" s="20">
        <f>ROW(ValueObject[[#This Row],[VONo]])-3</f>
        <v>35</v>
      </c>
      <c r="C38" s="21" t="str">
        <f>_xlfn.XLOOKUP(ValueObject[[#This Row],[VONo]],InputValueObjects[VONo],InputValueObjects[Entity],"",0,1)</f>
        <v/>
      </c>
      <c r="D38" s="21" t="str">
        <f>_xlfn.XLOOKUP(ValueObject[[#This Row],[VONo]],InputValueObjects[VONo],InputValueObjects[ValueObject],"",0,1)</f>
        <v/>
      </c>
      <c r="E38" s="21">
        <f>_xlfn.XLOOKUP(ValueObject[[#This Row],[VONo]],InputValueObjects[VONo],InputValueObjects[DBカラム_物理名],"",0,1)</f>
        <v>0</v>
      </c>
      <c r="F38" s="19" t="str">
        <f>"@"&amp;ValueObject[[#This Row],[DBテーブル_物理名]]</f>
        <v>@0</v>
      </c>
      <c r="G38" s="21">
        <f>_xlfn.XLOOKUP(ValueObject[[#This Row],[VONo]],InputValueObjects[VONo],InputValueObjects[PK],"",0,1)</f>
        <v>0</v>
      </c>
      <c r="H38" s="21">
        <f>_xlfn.XLOOKUP(ValueObject[[#This Row],[VONo]],InputValueObjects[VONo],InputValueObjects[NotNull],"",0,1)</f>
        <v>0</v>
      </c>
      <c r="I38" s="21" t="str">
        <f>_xlfn.XLOOKUP(ValueObject[[#This Row],[VONo]],InputValueObjects[VONo],InputValueObjects[型],"",0,1)</f>
        <v>?</v>
      </c>
      <c r="J38" s="21" t="str">
        <f>REPLACE(ValueObject[[#This Row],[ValueObject]],1,1,LOWER(LEFT(ValueObject[[#This Row],[ValueObject]])))</f>
        <v/>
      </c>
      <c r="K38" s="21" t="str">
        <f>ValueObject[[#This Row],[型]]&amp;" "&amp;ValueObject[[#This Row],[変数_VO]]</f>
        <v xml:space="preserve">? </v>
      </c>
      <c r="L38" s="21" t="str">
        <f>_xlfn.XLOOKUP(ValueObject[[#This Row],[VONo]],InputValueObjects[VONo],InputValueObjects[Entity_プロパティ],"",0,1)</f>
        <v/>
      </c>
      <c r="M38" s="21" t="str">
        <f>ValueObject[[#This Row],[Entity_プロパティ]]&amp;" = new "&amp;ValueObject[[#This Row],[ValueObject]]&amp;"("&amp;ValueObject[[#This Row],[変数_VO]]&amp;");"</f>
        <v xml:space="preserve"> = new ();</v>
      </c>
      <c r="N38" s="21" t="str">
        <f>"public "&amp;ValueObject[[#This Row],[ValueObject]]&amp;" "&amp;ValueObject[[#This Row],[Entity_プロパティ]]&amp;" { get; }"</f>
        <v>public   { get; }</v>
      </c>
      <c r="O38" s="21" t="str">
        <f>_xlfn.XLOOKUP(SUBSTITUTE(ValueObject[[#This Row],[型]],"?",""),Types[型],Types[Convert],"",,1)</f>
        <v/>
      </c>
      <c r="P38" s="21" t="str">
        <f>_xlfn.XLOOKUP(SUBSTITUTE(ValueObject[[#This Row],[型]],"?",""),Types[型],Types[型_SQLite],"",0,1)</f>
        <v/>
      </c>
      <c r="Q38" s="21" t="str">
        <f>IF(ValueObject[[#This Row],[SQLite_型]]="","",ValueObject[[#This Row],[DBテーブル_物理名]]&amp;" "&amp;ValueObject[[#This Row],[SQLite_型]])</f>
        <v/>
      </c>
      <c r="R38" s="19" t="str" cm="1">
        <f t="array" ref="R38">SUBSTITUTE(SUBSTITUTE(Templates[Repository_Entity_Args_NotNull],"__Convert__",ValueObject[[#This Row],[Convert]]),"__TableColumn__",ValueObject[[#This Row],[DBテーブル_物理名]])</f>
        <v>(reader["0"])</v>
      </c>
      <c r="S38" s="19" t="str" cm="1">
        <f t="array" ref="S38">SUBSTITUTE(SUBSTITUTE(Templates[Repository_Entity_Args_Null],"__Convert__",ValueObject[[#This Row],[Convert]]),"__TableColumn__",ValueObject[[#This Row],[DBテーブル_物理名]])</f>
        <v>reader["0"] != DBNull.Value ? (reader["0"]) : null</v>
      </c>
      <c r="T38" s="19" t="str">
        <f>IF(ValueObject[[#This Row],[NotNull]]=1,ValueObject[[#This Row],[Repository_Entity_Args_NotNull]],ValueObject[[#This Row],[Repository_Entity_Args_Null]])</f>
        <v>reader["0"] != DBNull.Value ? (reader["0"]) : null</v>
      </c>
      <c r="U38" s="19" t="str">
        <f>ValueObject[[#This Row],[DBテーブル_物理名]]&amp;" = @"&amp;ValueObject[[#This Row],[DBテーブル_物理名]]</f>
        <v>0 = @0</v>
      </c>
      <c r="V38" s="19" t="str" cm="1">
        <f t="array" ref="V38">SUBSTITUTE(SUBSTITUTE(Templates[SQLiteParameter_Args],"__Column__",ValueObject[[#This Row],[DBテーブル_物理名]]),"__VO__",ValueObject[[#This Row],[Entity_プロパティ]])</f>
        <v>new SQLiteParameter("@0", entity..Value)</v>
      </c>
      <c r="W38" s="19" t="str" cm="1">
        <f t="array" ref="W38">SUBSTITUTE(SUBSTITUTE(Templates[ViewModelEntity_Property_get],"__Type__",ValueObject[[#This Row],[型]]),"__EntityProperty__",ValueObject[[#This Row],[Entity_プロパティ]])</f>
        <v xml:space="preserve">        public ?  =&gt; _entity..Value;</v>
      </c>
      <c r="X38" s="19" t="str" cm="1">
        <f t="array" ref="X38">SUBSTITUTE(SUBSTITUTE(Templates[ViewModelEntity_Property_getset],"__Type__",ValueObject[[#This Row],[型]]),"__EntityProperty__",ValueObject[[#This Row],[Entity_プロパティ]])</f>
        <v xml:space="preserve">       public ?  
        {
            get { return _entity..Value; }
            set { _entity. = new (value); }
        }</v>
      </c>
      <c r="Y38" s="19" t="str" cm="1">
        <f t="array" ref="Y3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9" spans="2:25" ht="20.05" customHeight="1" x14ac:dyDescent="0.4">
      <c r="B39" s="20">
        <f>ROW(ValueObject[[#This Row],[VONo]])-3</f>
        <v>36</v>
      </c>
      <c r="C39" s="21" t="str">
        <f>_xlfn.XLOOKUP(ValueObject[[#This Row],[VONo]],InputValueObjects[VONo],InputValueObjects[Entity],"",0,1)</f>
        <v/>
      </c>
      <c r="D39" s="21" t="str">
        <f>_xlfn.XLOOKUP(ValueObject[[#This Row],[VONo]],InputValueObjects[VONo],InputValueObjects[ValueObject],"",0,1)</f>
        <v/>
      </c>
      <c r="E39" s="21">
        <f>_xlfn.XLOOKUP(ValueObject[[#This Row],[VONo]],InputValueObjects[VONo],InputValueObjects[DBカラム_物理名],"",0,1)</f>
        <v>0</v>
      </c>
      <c r="F39" s="19" t="str">
        <f>"@"&amp;ValueObject[[#This Row],[DBテーブル_物理名]]</f>
        <v>@0</v>
      </c>
      <c r="G39" s="21">
        <f>_xlfn.XLOOKUP(ValueObject[[#This Row],[VONo]],InputValueObjects[VONo],InputValueObjects[PK],"",0,1)</f>
        <v>0</v>
      </c>
      <c r="H39" s="21">
        <f>_xlfn.XLOOKUP(ValueObject[[#This Row],[VONo]],InputValueObjects[VONo],InputValueObjects[NotNull],"",0,1)</f>
        <v>0</v>
      </c>
      <c r="I39" s="21" t="str">
        <f>_xlfn.XLOOKUP(ValueObject[[#This Row],[VONo]],InputValueObjects[VONo],InputValueObjects[型],"",0,1)</f>
        <v>?</v>
      </c>
      <c r="J39" s="21" t="str">
        <f>REPLACE(ValueObject[[#This Row],[ValueObject]],1,1,LOWER(LEFT(ValueObject[[#This Row],[ValueObject]])))</f>
        <v/>
      </c>
      <c r="K39" s="21" t="str">
        <f>ValueObject[[#This Row],[型]]&amp;" "&amp;ValueObject[[#This Row],[変数_VO]]</f>
        <v xml:space="preserve">? </v>
      </c>
      <c r="L39" s="21" t="str">
        <f>_xlfn.XLOOKUP(ValueObject[[#This Row],[VONo]],InputValueObjects[VONo],InputValueObjects[Entity_プロパティ],"",0,1)</f>
        <v/>
      </c>
      <c r="M39" s="21" t="str">
        <f>ValueObject[[#This Row],[Entity_プロパティ]]&amp;" = new "&amp;ValueObject[[#This Row],[ValueObject]]&amp;"("&amp;ValueObject[[#This Row],[変数_VO]]&amp;");"</f>
        <v xml:space="preserve"> = new ();</v>
      </c>
      <c r="N39" s="21" t="str">
        <f>"public "&amp;ValueObject[[#This Row],[ValueObject]]&amp;" "&amp;ValueObject[[#This Row],[Entity_プロパティ]]&amp;" { get; }"</f>
        <v>public   { get; }</v>
      </c>
      <c r="O39" s="21" t="str">
        <f>_xlfn.XLOOKUP(SUBSTITUTE(ValueObject[[#This Row],[型]],"?",""),Types[型],Types[Convert],"",,1)</f>
        <v/>
      </c>
      <c r="P39" s="21" t="str">
        <f>_xlfn.XLOOKUP(SUBSTITUTE(ValueObject[[#This Row],[型]],"?",""),Types[型],Types[型_SQLite],"",0,1)</f>
        <v/>
      </c>
      <c r="Q39" s="21" t="str">
        <f>IF(ValueObject[[#This Row],[SQLite_型]]="","",ValueObject[[#This Row],[DBテーブル_物理名]]&amp;" "&amp;ValueObject[[#This Row],[SQLite_型]])</f>
        <v/>
      </c>
      <c r="R39" s="19" t="str" cm="1">
        <f t="array" ref="R39">SUBSTITUTE(SUBSTITUTE(Templates[Repository_Entity_Args_NotNull],"__Convert__",ValueObject[[#This Row],[Convert]]),"__TableColumn__",ValueObject[[#This Row],[DBテーブル_物理名]])</f>
        <v>(reader["0"])</v>
      </c>
      <c r="S39" s="19" t="str" cm="1">
        <f t="array" ref="S39">SUBSTITUTE(SUBSTITUTE(Templates[Repository_Entity_Args_Null],"__Convert__",ValueObject[[#This Row],[Convert]]),"__TableColumn__",ValueObject[[#This Row],[DBテーブル_物理名]])</f>
        <v>reader["0"] != DBNull.Value ? (reader["0"]) : null</v>
      </c>
      <c r="T39" s="19" t="str">
        <f>IF(ValueObject[[#This Row],[NotNull]]=1,ValueObject[[#This Row],[Repository_Entity_Args_NotNull]],ValueObject[[#This Row],[Repository_Entity_Args_Null]])</f>
        <v>reader["0"] != DBNull.Value ? (reader["0"]) : null</v>
      </c>
      <c r="U39" s="19" t="str">
        <f>ValueObject[[#This Row],[DBテーブル_物理名]]&amp;" = @"&amp;ValueObject[[#This Row],[DBテーブル_物理名]]</f>
        <v>0 = @0</v>
      </c>
      <c r="V39" s="19" t="str" cm="1">
        <f t="array" ref="V39">SUBSTITUTE(SUBSTITUTE(Templates[SQLiteParameter_Args],"__Column__",ValueObject[[#This Row],[DBテーブル_物理名]]),"__VO__",ValueObject[[#This Row],[Entity_プロパティ]])</f>
        <v>new SQLiteParameter("@0", entity..Value)</v>
      </c>
      <c r="W39" s="19" t="str" cm="1">
        <f t="array" ref="W39">SUBSTITUTE(SUBSTITUTE(Templates[ViewModelEntity_Property_get],"__Type__",ValueObject[[#This Row],[型]]),"__EntityProperty__",ValueObject[[#This Row],[Entity_プロパティ]])</f>
        <v xml:space="preserve">        public ?  =&gt; _entity..Value;</v>
      </c>
      <c r="X39" s="19" t="str" cm="1">
        <f t="array" ref="X39">SUBSTITUTE(SUBSTITUTE(Templates[ViewModelEntity_Property_getset],"__Type__",ValueObject[[#This Row],[型]]),"__EntityProperty__",ValueObject[[#This Row],[Entity_プロパティ]])</f>
        <v xml:space="preserve">       public ?  
        {
            get { return _entity..Value; }
            set { _entity. = new (value); }
        }</v>
      </c>
      <c r="Y39" s="19" t="str" cm="1">
        <f t="array" ref="Y3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0" spans="2:25" ht="20.05" customHeight="1" x14ac:dyDescent="0.4">
      <c r="B40" s="20">
        <f>ROW(ValueObject[[#This Row],[VONo]])-3</f>
        <v>37</v>
      </c>
      <c r="C40" s="21" t="str">
        <f>_xlfn.XLOOKUP(ValueObject[[#This Row],[VONo]],InputValueObjects[VONo],InputValueObjects[Entity],"",0,1)</f>
        <v/>
      </c>
      <c r="D40" s="21" t="str">
        <f>_xlfn.XLOOKUP(ValueObject[[#This Row],[VONo]],InputValueObjects[VONo],InputValueObjects[ValueObject],"",0,1)</f>
        <v/>
      </c>
      <c r="E40" s="21">
        <f>_xlfn.XLOOKUP(ValueObject[[#This Row],[VONo]],InputValueObjects[VONo],InputValueObjects[DBカラム_物理名],"",0,1)</f>
        <v>0</v>
      </c>
      <c r="F40" s="19" t="str">
        <f>"@"&amp;ValueObject[[#This Row],[DBテーブル_物理名]]</f>
        <v>@0</v>
      </c>
      <c r="G40" s="21">
        <f>_xlfn.XLOOKUP(ValueObject[[#This Row],[VONo]],InputValueObjects[VONo],InputValueObjects[PK],"",0,1)</f>
        <v>0</v>
      </c>
      <c r="H40" s="21">
        <f>_xlfn.XLOOKUP(ValueObject[[#This Row],[VONo]],InputValueObjects[VONo],InputValueObjects[NotNull],"",0,1)</f>
        <v>0</v>
      </c>
      <c r="I40" s="21" t="str">
        <f>_xlfn.XLOOKUP(ValueObject[[#This Row],[VONo]],InputValueObjects[VONo],InputValueObjects[型],"",0,1)</f>
        <v>?</v>
      </c>
      <c r="J40" s="21" t="str">
        <f>REPLACE(ValueObject[[#This Row],[ValueObject]],1,1,LOWER(LEFT(ValueObject[[#This Row],[ValueObject]])))</f>
        <v/>
      </c>
      <c r="K40" s="21" t="str">
        <f>ValueObject[[#This Row],[型]]&amp;" "&amp;ValueObject[[#This Row],[変数_VO]]</f>
        <v xml:space="preserve">? </v>
      </c>
      <c r="L40" s="21" t="str">
        <f>_xlfn.XLOOKUP(ValueObject[[#This Row],[VONo]],InputValueObjects[VONo],InputValueObjects[Entity_プロパティ],"",0,1)</f>
        <v/>
      </c>
      <c r="M40" s="21" t="str">
        <f>ValueObject[[#This Row],[Entity_プロパティ]]&amp;" = new "&amp;ValueObject[[#This Row],[ValueObject]]&amp;"("&amp;ValueObject[[#This Row],[変数_VO]]&amp;");"</f>
        <v xml:space="preserve"> = new ();</v>
      </c>
      <c r="N40" s="21" t="str">
        <f>"public "&amp;ValueObject[[#This Row],[ValueObject]]&amp;" "&amp;ValueObject[[#This Row],[Entity_プロパティ]]&amp;" { get; }"</f>
        <v>public   { get; }</v>
      </c>
      <c r="O40" s="21" t="str">
        <f>_xlfn.XLOOKUP(SUBSTITUTE(ValueObject[[#This Row],[型]],"?",""),Types[型],Types[Convert],"",,1)</f>
        <v/>
      </c>
      <c r="P40" s="21" t="str">
        <f>_xlfn.XLOOKUP(SUBSTITUTE(ValueObject[[#This Row],[型]],"?",""),Types[型],Types[型_SQLite],"",0,1)</f>
        <v/>
      </c>
      <c r="Q40" s="21" t="str">
        <f>IF(ValueObject[[#This Row],[SQLite_型]]="","",ValueObject[[#This Row],[DBテーブル_物理名]]&amp;" "&amp;ValueObject[[#This Row],[SQLite_型]])</f>
        <v/>
      </c>
      <c r="R40" s="19" t="str" cm="1">
        <f t="array" ref="R40">SUBSTITUTE(SUBSTITUTE(Templates[Repository_Entity_Args_NotNull],"__Convert__",ValueObject[[#This Row],[Convert]]),"__TableColumn__",ValueObject[[#This Row],[DBテーブル_物理名]])</f>
        <v>(reader["0"])</v>
      </c>
      <c r="S40" s="19" t="str" cm="1">
        <f t="array" ref="S40">SUBSTITUTE(SUBSTITUTE(Templates[Repository_Entity_Args_Null],"__Convert__",ValueObject[[#This Row],[Convert]]),"__TableColumn__",ValueObject[[#This Row],[DBテーブル_物理名]])</f>
        <v>reader["0"] != DBNull.Value ? (reader["0"]) : null</v>
      </c>
      <c r="T40" s="19" t="str">
        <f>IF(ValueObject[[#This Row],[NotNull]]=1,ValueObject[[#This Row],[Repository_Entity_Args_NotNull]],ValueObject[[#This Row],[Repository_Entity_Args_Null]])</f>
        <v>reader["0"] != DBNull.Value ? (reader["0"]) : null</v>
      </c>
      <c r="U40" s="19" t="str">
        <f>ValueObject[[#This Row],[DBテーブル_物理名]]&amp;" = @"&amp;ValueObject[[#This Row],[DBテーブル_物理名]]</f>
        <v>0 = @0</v>
      </c>
      <c r="V40" s="19" t="str" cm="1">
        <f t="array" ref="V40">SUBSTITUTE(SUBSTITUTE(Templates[SQLiteParameter_Args],"__Column__",ValueObject[[#This Row],[DBテーブル_物理名]]),"__VO__",ValueObject[[#This Row],[Entity_プロパティ]])</f>
        <v>new SQLiteParameter("@0", entity..Value)</v>
      </c>
      <c r="W40" s="19" t="str" cm="1">
        <f t="array" ref="W40">SUBSTITUTE(SUBSTITUTE(Templates[ViewModelEntity_Property_get],"__Type__",ValueObject[[#This Row],[型]]),"__EntityProperty__",ValueObject[[#This Row],[Entity_プロパティ]])</f>
        <v xml:space="preserve">        public ?  =&gt; _entity..Value;</v>
      </c>
      <c r="X40" s="19" t="str" cm="1">
        <f t="array" ref="X40">SUBSTITUTE(SUBSTITUTE(Templates[ViewModelEntity_Property_getset],"__Type__",ValueObject[[#This Row],[型]]),"__EntityProperty__",ValueObject[[#This Row],[Entity_プロパティ]])</f>
        <v xml:space="preserve">       public ?  
        {
            get { return _entity..Value; }
            set { _entity. = new (value); }
        }</v>
      </c>
      <c r="Y40" s="19" t="str" cm="1">
        <f t="array" ref="Y4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1" spans="2:25" ht="20.05" customHeight="1" x14ac:dyDescent="0.4">
      <c r="B41" s="20">
        <f>ROW(ValueObject[[#This Row],[VONo]])-3</f>
        <v>38</v>
      </c>
      <c r="C41" s="21" t="str">
        <f>_xlfn.XLOOKUP(ValueObject[[#This Row],[VONo]],InputValueObjects[VONo],InputValueObjects[Entity],"",0,1)</f>
        <v/>
      </c>
      <c r="D41" s="21" t="str">
        <f>_xlfn.XLOOKUP(ValueObject[[#This Row],[VONo]],InputValueObjects[VONo],InputValueObjects[ValueObject],"",0,1)</f>
        <v/>
      </c>
      <c r="E41" s="21">
        <f>_xlfn.XLOOKUP(ValueObject[[#This Row],[VONo]],InputValueObjects[VONo],InputValueObjects[DBカラム_物理名],"",0,1)</f>
        <v>0</v>
      </c>
      <c r="F41" s="19" t="str">
        <f>"@"&amp;ValueObject[[#This Row],[DBテーブル_物理名]]</f>
        <v>@0</v>
      </c>
      <c r="G41" s="21">
        <f>_xlfn.XLOOKUP(ValueObject[[#This Row],[VONo]],InputValueObjects[VONo],InputValueObjects[PK],"",0,1)</f>
        <v>0</v>
      </c>
      <c r="H41" s="21">
        <f>_xlfn.XLOOKUP(ValueObject[[#This Row],[VONo]],InputValueObjects[VONo],InputValueObjects[NotNull],"",0,1)</f>
        <v>0</v>
      </c>
      <c r="I41" s="21" t="str">
        <f>_xlfn.XLOOKUP(ValueObject[[#This Row],[VONo]],InputValueObjects[VONo],InputValueObjects[型],"",0,1)</f>
        <v>?</v>
      </c>
      <c r="J41" s="21" t="str">
        <f>REPLACE(ValueObject[[#This Row],[ValueObject]],1,1,LOWER(LEFT(ValueObject[[#This Row],[ValueObject]])))</f>
        <v/>
      </c>
      <c r="K41" s="21" t="str">
        <f>ValueObject[[#This Row],[型]]&amp;" "&amp;ValueObject[[#This Row],[変数_VO]]</f>
        <v xml:space="preserve">? </v>
      </c>
      <c r="L41" s="21" t="str">
        <f>_xlfn.XLOOKUP(ValueObject[[#This Row],[VONo]],InputValueObjects[VONo],InputValueObjects[Entity_プロパティ],"",0,1)</f>
        <v/>
      </c>
      <c r="M41" s="21" t="str">
        <f>ValueObject[[#This Row],[Entity_プロパティ]]&amp;" = new "&amp;ValueObject[[#This Row],[ValueObject]]&amp;"("&amp;ValueObject[[#This Row],[変数_VO]]&amp;");"</f>
        <v xml:space="preserve"> = new ();</v>
      </c>
      <c r="N41" s="21" t="str">
        <f>"public "&amp;ValueObject[[#This Row],[ValueObject]]&amp;" "&amp;ValueObject[[#This Row],[Entity_プロパティ]]&amp;" { get; }"</f>
        <v>public   { get; }</v>
      </c>
      <c r="O41" s="21" t="str">
        <f>_xlfn.XLOOKUP(SUBSTITUTE(ValueObject[[#This Row],[型]],"?",""),Types[型],Types[Convert],"",,1)</f>
        <v/>
      </c>
      <c r="P41" s="21" t="str">
        <f>_xlfn.XLOOKUP(SUBSTITUTE(ValueObject[[#This Row],[型]],"?",""),Types[型],Types[型_SQLite],"",0,1)</f>
        <v/>
      </c>
      <c r="Q41" s="21" t="str">
        <f>IF(ValueObject[[#This Row],[SQLite_型]]="","",ValueObject[[#This Row],[DBテーブル_物理名]]&amp;" "&amp;ValueObject[[#This Row],[SQLite_型]])</f>
        <v/>
      </c>
      <c r="R41" s="19" t="str" cm="1">
        <f t="array" ref="R41">SUBSTITUTE(SUBSTITUTE(Templates[Repository_Entity_Args_NotNull],"__Convert__",ValueObject[[#This Row],[Convert]]),"__TableColumn__",ValueObject[[#This Row],[DBテーブル_物理名]])</f>
        <v>(reader["0"])</v>
      </c>
      <c r="S41" s="19" t="str" cm="1">
        <f t="array" ref="S41">SUBSTITUTE(SUBSTITUTE(Templates[Repository_Entity_Args_Null],"__Convert__",ValueObject[[#This Row],[Convert]]),"__TableColumn__",ValueObject[[#This Row],[DBテーブル_物理名]])</f>
        <v>reader["0"] != DBNull.Value ? (reader["0"]) : null</v>
      </c>
      <c r="T41" s="19" t="str">
        <f>IF(ValueObject[[#This Row],[NotNull]]=1,ValueObject[[#This Row],[Repository_Entity_Args_NotNull]],ValueObject[[#This Row],[Repository_Entity_Args_Null]])</f>
        <v>reader["0"] != DBNull.Value ? (reader["0"]) : null</v>
      </c>
      <c r="U41" s="19" t="str">
        <f>ValueObject[[#This Row],[DBテーブル_物理名]]&amp;" = @"&amp;ValueObject[[#This Row],[DBテーブル_物理名]]</f>
        <v>0 = @0</v>
      </c>
      <c r="V41" s="19" t="str" cm="1">
        <f t="array" ref="V41">SUBSTITUTE(SUBSTITUTE(Templates[SQLiteParameter_Args],"__Column__",ValueObject[[#This Row],[DBテーブル_物理名]]),"__VO__",ValueObject[[#This Row],[Entity_プロパティ]])</f>
        <v>new SQLiteParameter("@0", entity..Value)</v>
      </c>
      <c r="W41" s="19" t="str" cm="1">
        <f t="array" ref="W41">SUBSTITUTE(SUBSTITUTE(Templates[ViewModelEntity_Property_get],"__Type__",ValueObject[[#This Row],[型]]),"__EntityProperty__",ValueObject[[#This Row],[Entity_プロパティ]])</f>
        <v xml:space="preserve">        public ?  =&gt; _entity..Value;</v>
      </c>
      <c r="X41" s="19" t="str" cm="1">
        <f t="array" ref="X41">SUBSTITUTE(SUBSTITUTE(Templates[ViewModelEntity_Property_getset],"__Type__",ValueObject[[#This Row],[型]]),"__EntityProperty__",ValueObject[[#This Row],[Entity_プロパティ]])</f>
        <v xml:space="preserve">       public ?  
        {
            get { return _entity..Value; }
            set { _entity. = new (value); }
        }</v>
      </c>
      <c r="Y41" s="19" t="str" cm="1">
        <f t="array" ref="Y4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2" spans="2:25" ht="20.05" customHeight="1" x14ac:dyDescent="0.4">
      <c r="B42" s="20">
        <f>ROW(ValueObject[[#This Row],[VONo]])-3</f>
        <v>39</v>
      </c>
      <c r="C42" s="21" t="str">
        <f>_xlfn.XLOOKUP(ValueObject[[#This Row],[VONo]],InputValueObjects[VONo],InputValueObjects[Entity],"",0,1)</f>
        <v/>
      </c>
      <c r="D42" s="21" t="str">
        <f>_xlfn.XLOOKUP(ValueObject[[#This Row],[VONo]],InputValueObjects[VONo],InputValueObjects[ValueObject],"",0,1)</f>
        <v/>
      </c>
      <c r="E42" s="21">
        <f>_xlfn.XLOOKUP(ValueObject[[#This Row],[VONo]],InputValueObjects[VONo],InputValueObjects[DBカラム_物理名],"",0,1)</f>
        <v>0</v>
      </c>
      <c r="F42" s="19" t="str">
        <f>"@"&amp;ValueObject[[#This Row],[DBテーブル_物理名]]</f>
        <v>@0</v>
      </c>
      <c r="G42" s="21">
        <f>_xlfn.XLOOKUP(ValueObject[[#This Row],[VONo]],InputValueObjects[VONo],InputValueObjects[PK],"",0,1)</f>
        <v>0</v>
      </c>
      <c r="H42" s="21">
        <f>_xlfn.XLOOKUP(ValueObject[[#This Row],[VONo]],InputValueObjects[VONo],InputValueObjects[NotNull],"",0,1)</f>
        <v>0</v>
      </c>
      <c r="I42" s="21" t="str">
        <f>_xlfn.XLOOKUP(ValueObject[[#This Row],[VONo]],InputValueObjects[VONo],InputValueObjects[型],"",0,1)</f>
        <v>?</v>
      </c>
      <c r="J42" s="21" t="str">
        <f>REPLACE(ValueObject[[#This Row],[ValueObject]],1,1,LOWER(LEFT(ValueObject[[#This Row],[ValueObject]])))</f>
        <v/>
      </c>
      <c r="K42" s="21" t="str">
        <f>ValueObject[[#This Row],[型]]&amp;" "&amp;ValueObject[[#This Row],[変数_VO]]</f>
        <v xml:space="preserve">? </v>
      </c>
      <c r="L42" s="21" t="str">
        <f>_xlfn.XLOOKUP(ValueObject[[#This Row],[VONo]],InputValueObjects[VONo],InputValueObjects[Entity_プロパティ],"",0,1)</f>
        <v/>
      </c>
      <c r="M42" s="21" t="str">
        <f>ValueObject[[#This Row],[Entity_プロパティ]]&amp;" = new "&amp;ValueObject[[#This Row],[ValueObject]]&amp;"("&amp;ValueObject[[#This Row],[変数_VO]]&amp;");"</f>
        <v xml:space="preserve"> = new ();</v>
      </c>
      <c r="N42" s="21" t="str">
        <f>"public "&amp;ValueObject[[#This Row],[ValueObject]]&amp;" "&amp;ValueObject[[#This Row],[Entity_プロパティ]]&amp;" { get; }"</f>
        <v>public   { get; }</v>
      </c>
      <c r="O42" s="21" t="str">
        <f>_xlfn.XLOOKUP(SUBSTITUTE(ValueObject[[#This Row],[型]],"?",""),Types[型],Types[Convert],"",,1)</f>
        <v/>
      </c>
      <c r="P42" s="21" t="str">
        <f>_xlfn.XLOOKUP(SUBSTITUTE(ValueObject[[#This Row],[型]],"?",""),Types[型],Types[型_SQLite],"",0,1)</f>
        <v/>
      </c>
      <c r="Q42" s="21" t="str">
        <f>IF(ValueObject[[#This Row],[SQLite_型]]="","",ValueObject[[#This Row],[DBテーブル_物理名]]&amp;" "&amp;ValueObject[[#This Row],[SQLite_型]])</f>
        <v/>
      </c>
      <c r="R42" s="19" t="str" cm="1">
        <f t="array" ref="R42">SUBSTITUTE(SUBSTITUTE(Templates[Repository_Entity_Args_NotNull],"__Convert__",ValueObject[[#This Row],[Convert]]),"__TableColumn__",ValueObject[[#This Row],[DBテーブル_物理名]])</f>
        <v>(reader["0"])</v>
      </c>
      <c r="S42" s="19" t="str" cm="1">
        <f t="array" ref="S42">SUBSTITUTE(SUBSTITUTE(Templates[Repository_Entity_Args_Null],"__Convert__",ValueObject[[#This Row],[Convert]]),"__TableColumn__",ValueObject[[#This Row],[DBテーブル_物理名]])</f>
        <v>reader["0"] != DBNull.Value ? (reader["0"]) : null</v>
      </c>
      <c r="T42" s="19" t="str">
        <f>IF(ValueObject[[#This Row],[NotNull]]=1,ValueObject[[#This Row],[Repository_Entity_Args_NotNull]],ValueObject[[#This Row],[Repository_Entity_Args_Null]])</f>
        <v>reader["0"] != DBNull.Value ? (reader["0"]) : null</v>
      </c>
      <c r="U42" s="19" t="str">
        <f>ValueObject[[#This Row],[DBテーブル_物理名]]&amp;" = @"&amp;ValueObject[[#This Row],[DBテーブル_物理名]]</f>
        <v>0 = @0</v>
      </c>
      <c r="V42" s="19" t="str" cm="1">
        <f t="array" ref="V42">SUBSTITUTE(SUBSTITUTE(Templates[SQLiteParameter_Args],"__Column__",ValueObject[[#This Row],[DBテーブル_物理名]]),"__VO__",ValueObject[[#This Row],[Entity_プロパティ]])</f>
        <v>new SQLiteParameter("@0", entity..Value)</v>
      </c>
      <c r="W42" s="19" t="str" cm="1">
        <f t="array" ref="W42">SUBSTITUTE(SUBSTITUTE(Templates[ViewModelEntity_Property_get],"__Type__",ValueObject[[#This Row],[型]]),"__EntityProperty__",ValueObject[[#This Row],[Entity_プロパティ]])</f>
        <v xml:space="preserve">        public ?  =&gt; _entity..Value;</v>
      </c>
      <c r="X42" s="19" t="str" cm="1">
        <f t="array" ref="X42">SUBSTITUTE(SUBSTITUTE(Templates[ViewModelEntity_Property_getset],"__Type__",ValueObject[[#This Row],[型]]),"__EntityProperty__",ValueObject[[#This Row],[Entity_プロパティ]])</f>
        <v xml:space="preserve">       public ?  
        {
            get { return _entity..Value; }
            set { _entity. = new (value); }
        }</v>
      </c>
      <c r="Y42" s="19" t="str" cm="1">
        <f t="array" ref="Y4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3" spans="2:25" ht="20.05" customHeight="1" x14ac:dyDescent="0.4">
      <c r="B43" s="20">
        <f>ROW(ValueObject[[#This Row],[VONo]])-3</f>
        <v>40</v>
      </c>
      <c r="C43" s="21" t="str">
        <f>_xlfn.XLOOKUP(ValueObject[[#This Row],[VONo]],InputValueObjects[VONo],InputValueObjects[Entity],"",0,1)</f>
        <v/>
      </c>
      <c r="D43" s="21" t="str">
        <f>_xlfn.XLOOKUP(ValueObject[[#This Row],[VONo]],InputValueObjects[VONo],InputValueObjects[ValueObject],"",0,1)</f>
        <v/>
      </c>
      <c r="E43" s="21">
        <f>_xlfn.XLOOKUP(ValueObject[[#This Row],[VONo]],InputValueObjects[VONo],InputValueObjects[DBカラム_物理名],"",0,1)</f>
        <v>0</v>
      </c>
      <c r="F43" s="19" t="str">
        <f>"@"&amp;ValueObject[[#This Row],[DBテーブル_物理名]]</f>
        <v>@0</v>
      </c>
      <c r="G43" s="21">
        <f>_xlfn.XLOOKUP(ValueObject[[#This Row],[VONo]],InputValueObjects[VONo],InputValueObjects[PK],"",0,1)</f>
        <v>0</v>
      </c>
      <c r="H43" s="21">
        <f>_xlfn.XLOOKUP(ValueObject[[#This Row],[VONo]],InputValueObjects[VONo],InputValueObjects[NotNull],"",0,1)</f>
        <v>0</v>
      </c>
      <c r="I43" s="21" t="str">
        <f>_xlfn.XLOOKUP(ValueObject[[#This Row],[VONo]],InputValueObjects[VONo],InputValueObjects[型],"",0,1)</f>
        <v>?</v>
      </c>
      <c r="J43" s="21" t="str">
        <f>REPLACE(ValueObject[[#This Row],[ValueObject]],1,1,LOWER(LEFT(ValueObject[[#This Row],[ValueObject]])))</f>
        <v/>
      </c>
      <c r="K43" s="21" t="str">
        <f>ValueObject[[#This Row],[型]]&amp;" "&amp;ValueObject[[#This Row],[変数_VO]]</f>
        <v xml:space="preserve">? </v>
      </c>
      <c r="L43" s="21" t="str">
        <f>_xlfn.XLOOKUP(ValueObject[[#This Row],[VONo]],InputValueObjects[VONo],InputValueObjects[Entity_プロパティ],"",0,1)</f>
        <v/>
      </c>
      <c r="M43" s="21" t="str">
        <f>ValueObject[[#This Row],[Entity_プロパティ]]&amp;" = new "&amp;ValueObject[[#This Row],[ValueObject]]&amp;"("&amp;ValueObject[[#This Row],[変数_VO]]&amp;");"</f>
        <v xml:space="preserve"> = new ();</v>
      </c>
      <c r="N43" s="21" t="str">
        <f>"public "&amp;ValueObject[[#This Row],[ValueObject]]&amp;" "&amp;ValueObject[[#This Row],[Entity_プロパティ]]&amp;" { get; }"</f>
        <v>public   { get; }</v>
      </c>
      <c r="O43" s="21" t="str">
        <f>_xlfn.XLOOKUP(SUBSTITUTE(ValueObject[[#This Row],[型]],"?",""),Types[型],Types[Convert],"",,1)</f>
        <v/>
      </c>
      <c r="P43" s="21" t="str">
        <f>_xlfn.XLOOKUP(SUBSTITUTE(ValueObject[[#This Row],[型]],"?",""),Types[型],Types[型_SQLite],"",0,1)</f>
        <v/>
      </c>
      <c r="Q43" s="21" t="str">
        <f>IF(ValueObject[[#This Row],[SQLite_型]]="","",ValueObject[[#This Row],[DBテーブル_物理名]]&amp;" "&amp;ValueObject[[#This Row],[SQLite_型]])</f>
        <v/>
      </c>
      <c r="R43" s="19" t="str" cm="1">
        <f t="array" ref="R43">SUBSTITUTE(SUBSTITUTE(Templates[Repository_Entity_Args_NotNull],"__Convert__",ValueObject[[#This Row],[Convert]]),"__TableColumn__",ValueObject[[#This Row],[DBテーブル_物理名]])</f>
        <v>(reader["0"])</v>
      </c>
      <c r="S43" s="19" t="str" cm="1">
        <f t="array" ref="S43">SUBSTITUTE(SUBSTITUTE(Templates[Repository_Entity_Args_Null],"__Convert__",ValueObject[[#This Row],[Convert]]),"__TableColumn__",ValueObject[[#This Row],[DBテーブル_物理名]])</f>
        <v>reader["0"] != DBNull.Value ? (reader["0"]) : null</v>
      </c>
      <c r="T43" s="19" t="str">
        <f>IF(ValueObject[[#This Row],[NotNull]]=1,ValueObject[[#This Row],[Repository_Entity_Args_NotNull]],ValueObject[[#This Row],[Repository_Entity_Args_Null]])</f>
        <v>reader["0"] != DBNull.Value ? (reader["0"]) : null</v>
      </c>
      <c r="U43" s="19" t="str">
        <f>ValueObject[[#This Row],[DBテーブル_物理名]]&amp;" = @"&amp;ValueObject[[#This Row],[DBテーブル_物理名]]</f>
        <v>0 = @0</v>
      </c>
      <c r="V43" s="19" t="str" cm="1">
        <f t="array" ref="V43">SUBSTITUTE(SUBSTITUTE(Templates[SQLiteParameter_Args],"__Column__",ValueObject[[#This Row],[DBテーブル_物理名]]),"__VO__",ValueObject[[#This Row],[Entity_プロパティ]])</f>
        <v>new SQLiteParameter("@0", entity..Value)</v>
      </c>
      <c r="W43" s="19" t="str" cm="1">
        <f t="array" ref="W43">SUBSTITUTE(SUBSTITUTE(Templates[ViewModelEntity_Property_get],"__Type__",ValueObject[[#This Row],[型]]),"__EntityProperty__",ValueObject[[#This Row],[Entity_プロパティ]])</f>
        <v xml:space="preserve">        public ?  =&gt; _entity..Value;</v>
      </c>
      <c r="X43" s="19" t="str" cm="1">
        <f t="array" ref="X43">SUBSTITUTE(SUBSTITUTE(Templates[ViewModelEntity_Property_getset],"__Type__",ValueObject[[#This Row],[型]]),"__EntityProperty__",ValueObject[[#This Row],[Entity_プロパティ]])</f>
        <v xml:space="preserve">       public ?  
        {
            get { return _entity..Value; }
            set { _entity. = new (value); }
        }</v>
      </c>
      <c r="Y43" s="19" t="str" cm="1">
        <f t="array" ref="Y4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4" spans="2:25" ht="20.05" customHeight="1" x14ac:dyDescent="0.4">
      <c r="B44" s="20">
        <f>ROW(ValueObject[[#This Row],[VONo]])-3</f>
        <v>41</v>
      </c>
      <c r="C44" s="21" t="str">
        <f>_xlfn.XLOOKUP(ValueObject[[#This Row],[VONo]],InputValueObjects[VONo],InputValueObjects[Entity],"",0,1)</f>
        <v/>
      </c>
      <c r="D44" s="21" t="str">
        <f>_xlfn.XLOOKUP(ValueObject[[#This Row],[VONo]],InputValueObjects[VONo],InputValueObjects[ValueObject],"",0,1)</f>
        <v/>
      </c>
      <c r="E44" s="21">
        <f>_xlfn.XLOOKUP(ValueObject[[#This Row],[VONo]],InputValueObjects[VONo],InputValueObjects[DBカラム_物理名],"",0,1)</f>
        <v>0</v>
      </c>
      <c r="F44" s="19" t="str">
        <f>"@"&amp;ValueObject[[#This Row],[DBテーブル_物理名]]</f>
        <v>@0</v>
      </c>
      <c r="G44" s="21">
        <f>_xlfn.XLOOKUP(ValueObject[[#This Row],[VONo]],InputValueObjects[VONo],InputValueObjects[PK],"",0,1)</f>
        <v>0</v>
      </c>
      <c r="H44" s="21">
        <f>_xlfn.XLOOKUP(ValueObject[[#This Row],[VONo]],InputValueObjects[VONo],InputValueObjects[NotNull],"",0,1)</f>
        <v>0</v>
      </c>
      <c r="I44" s="21" t="str">
        <f>_xlfn.XLOOKUP(ValueObject[[#This Row],[VONo]],InputValueObjects[VONo],InputValueObjects[型],"",0,1)</f>
        <v>?</v>
      </c>
      <c r="J44" s="21" t="str">
        <f>REPLACE(ValueObject[[#This Row],[ValueObject]],1,1,LOWER(LEFT(ValueObject[[#This Row],[ValueObject]])))</f>
        <v/>
      </c>
      <c r="K44" s="21" t="str">
        <f>ValueObject[[#This Row],[型]]&amp;" "&amp;ValueObject[[#This Row],[変数_VO]]</f>
        <v xml:space="preserve">? </v>
      </c>
      <c r="L44" s="21" t="str">
        <f>_xlfn.XLOOKUP(ValueObject[[#This Row],[VONo]],InputValueObjects[VONo],InputValueObjects[Entity_プロパティ],"",0,1)</f>
        <v/>
      </c>
      <c r="M44" s="21" t="str">
        <f>ValueObject[[#This Row],[Entity_プロパティ]]&amp;" = new "&amp;ValueObject[[#This Row],[ValueObject]]&amp;"("&amp;ValueObject[[#This Row],[変数_VO]]&amp;");"</f>
        <v xml:space="preserve"> = new ();</v>
      </c>
      <c r="N44" s="21" t="str">
        <f>"public "&amp;ValueObject[[#This Row],[ValueObject]]&amp;" "&amp;ValueObject[[#This Row],[Entity_プロパティ]]&amp;" { get; }"</f>
        <v>public   { get; }</v>
      </c>
      <c r="O44" s="21" t="str">
        <f>_xlfn.XLOOKUP(SUBSTITUTE(ValueObject[[#This Row],[型]],"?",""),Types[型],Types[Convert],"",,1)</f>
        <v/>
      </c>
      <c r="P44" s="21" t="str">
        <f>_xlfn.XLOOKUP(SUBSTITUTE(ValueObject[[#This Row],[型]],"?",""),Types[型],Types[型_SQLite],"",0,1)</f>
        <v/>
      </c>
      <c r="Q44" s="21" t="str">
        <f>IF(ValueObject[[#This Row],[SQLite_型]]="","",ValueObject[[#This Row],[DBテーブル_物理名]]&amp;" "&amp;ValueObject[[#This Row],[SQLite_型]])</f>
        <v/>
      </c>
      <c r="R44" s="19" t="str" cm="1">
        <f t="array" ref="R44">SUBSTITUTE(SUBSTITUTE(Templates[Repository_Entity_Args_NotNull],"__Convert__",ValueObject[[#This Row],[Convert]]),"__TableColumn__",ValueObject[[#This Row],[DBテーブル_物理名]])</f>
        <v>(reader["0"])</v>
      </c>
      <c r="S44" s="19" t="str" cm="1">
        <f t="array" ref="S44">SUBSTITUTE(SUBSTITUTE(Templates[Repository_Entity_Args_Null],"__Convert__",ValueObject[[#This Row],[Convert]]),"__TableColumn__",ValueObject[[#This Row],[DBテーブル_物理名]])</f>
        <v>reader["0"] != DBNull.Value ? (reader["0"]) : null</v>
      </c>
      <c r="T44" s="19" t="str">
        <f>IF(ValueObject[[#This Row],[NotNull]]=1,ValueObject[[#This Row],[Repository_Entity_Args_NotNull]],ValueObject[[#This Row],[Repository_Entity_Args_Null]])</f>
        <v>reader["0"] != DBNull.Value ? (reader["0"]) : null</v>
      </c>
      <c r="U44" s="19" t="str">
        <f>ValueObject[[#This Row],[DBテーブル_物理名]]&amp;" = @"&amp;ValueObject[[#This Row],[DBテーブル_物理名]]</f>
        <v>0 = @0</v>
      </c>
      <c r="V44" s="19" t="str" cm="1">
        <f t="array" ref="V44">SUBSTITUTE(SUBSTITUTE(Templates[SQLiteParameter_Args],"__Column__",ValueObject[[#This Row],[DBテーブル_物理名]]),"__VO__",ValueObject[[#This Row],[Entity_プロパティ]])</f>
        <v>new SQLiteParameter("@0", entity..Value)</v>
      </c>
      <c r="W44" s="19" t="str" cm="1">
        <f t="array" ref="W44">SUBSTITUTE(SUBSTITUTE(Templates[ViewModelEntity_Property_get],"__Type__",ValueObject[[#This Row],[型]]),"__EntityProperty__",ValueObject[[#This Row],[Entity_プロパティ]])</f>
        <v xml:space="preserve">        public ?  =&gt; _entity..Value;</v>
      </c>
      <c r="X44" s="19" t="str" cm="1">
        <f t="array" ref="X44">SUBSTITUTE(SUBSTITUTE(Templates[ViewModelEntity_Property_getset],"__Type__",ValueObject[[#This Row],[型]]),"__EntityProperty__",ValueObject[[#This Row],[Entity_プロパティ]])</f>
        <v xml:space="preserve">       public ?  
        {
            get { return _entity..Value; }
            set { _entity. = new (value); }
        }</v>
      </c>
      <c r="Y44" s="19" t="str" cm="1">
        <f t="array" ref="Y4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5" spans="2:25" ht="20.05" customHeight="1" x14ac:dyDescent="0.4">
      <c r="B45" s="20">
        <f>ROW(ValueObject[[#This Row],[VONo]])-3</f>
        <v>42</v>
      </c>
      <c r="C45" s="21" t="str">
        <f>_xlfn.XLOOKUP(ValueObject[[#This Row],[VONo]],InputValueObjects[VONo],InputValueObjects[Entity],"",0,1)</f>
        <v/>
      </c>
      <c r="D45" s="21" t="str">
        <f>_xlfn.XLOOKUP(ValueObject[[#This Row],[VONo]],InputValueObjects[VONo],InputValueObjects[ValueObject],"",0,1)</f>
        <v/>
      </c>
      <c r="E45" s="21">
        <f>_xlfn.XLOOKUP(ValueObject[[#This Row],[VONo]],InputValueObjects[VONo],InputValueObjects[DBカラム_物理名],"",0,1)</f>
        <v>0</v>
      </c>
      <c r="F45" s="19" t="str">
        <f>"@"&amp;ValueObject[[#This Row],[DBテーブル_物理名]]</f>
        <v>@0</v>
      </c>
      <c r="G45" s="21">
        <f>_xlfn.XLOOKUP(ValueObject[[#This Row],[VONo]],InputValueObjects[VONo],InputValueObjects[PK],"",0,1)</f>
        <v>0</v>
      </c>
      <c r="H45" s="21">
        <f>_xlfn.XLOOKUP(ValueObject[[#This Row],[VONo]],InputValueObjects[VONo],InputValueObjects[NotNull],"",0,1)</f>
        <v>0</v>
      </c>
      <c r="I45" s="21" t="str">
        <f>_xlfn.XLOOKUP(ValueObject[[#This Row],[VONo]],InputValueObjects[VONo],InputValueObjects[型],"",0,1)</f>
        <v>?</v>
      </c>
      <c r="J45" s="21" t="str">
        <f>REPLACE(ValueObject[[#This Row],[ValueObject]],1,1,LOWER(LEFT(ValueObject[[#This Row],[ValueObject]])))</f>
        <v/>
      </c>
      <c r="K45" s="21" t="str">
        <f>ValueObject[[#This Row],[型]]&amp;" "&amp;ValueObject[[#This Row],[変数_VO]]</f>
        <v xml:space="preserve">? </v>
      </c>
      <c r="L45" s="21" t="str">
        <f>_xlfn.XLOOKUP(ValueObject[[#This Row],[VONo]],InputValueObjects[VONo],InputValueObjects[Entity_プロパティ],"",0,1)</f>
        <v/>
      </c>
      <c r="M45" s="21" t="str">
        <f>ValueObject[[#This Row],[Entity_プロパティ]]&amp;" = new "&amp;ValueObject[[#This Row],[ValueObject]]&amp;"("&amp;ValueObject[[#This Row],[変数_VO]]&amp;");"</f>
        <v xml:space="preserve"> = new ();</v>
      </c>
      <c r="N45" s="21" t="str">
        <f>"public "&amp;ValueObject[[#This Row],[ValueObject]]&amp;" "&amp;ValueObject[[#This Row],[Entity_プロパティ]]&amp;" { get; }"</f>
        <v>public   { get; }</v>
      </c>
      <c r="O45" s="21" t="str">
        <f>_xlfn.XLOOKUP(SUBSTITUTE(ValueObject[[#This Row],[型]],"?",""),Types[型],Types[Convert],"",,1)</f>
        <v/>
      </c>
      <c r="P45" s="21" t="str">
        <f>_xlfn.XLOOKUP(SUBSTITUTE(ValueObject[[#This Row],[型]],"?",""),Types[型],Types[型_SQLite],"",0,1)</f>
        <v/>
      </c>
      <c r="Q45" s="21" t="str">
        <f>IF(ValueObject[[#This Row],[SQLite_型]]="","",ValueObject[[#This Row],[DBテーブル_物理名]]&amp;" "&amp;ValueObject[[#This Row],[SQLite_型]])</f>
        <v/>
      </c>
      <c r="R45" s="19" t="str" cm="1">
        <f t="array" ref="R45">SUBSTITUTE(SUBSTITUTE(Templates[Repository_Entity_Args_NotNull],"__Convert__",ValueObject[[#This Row],[Convert]]),"__TableColumn__",ValueObject[[#This Row],[DBテーブル_物理名]])</f>
        <v>(reader["0"])</v>
      </c>
      <c r="S45" s="19" t="str" cm="1">
        <f t="array" ref="S45">SUBSTITUTE(SUBSTITUTE(Templates[Repository_Entity_Args_Null],"__Convert__",ValueObject[[#This Row],[Convert]]),"__TableColumn__",ValueObject[[#This Row],[DBテーブル_物理名]])</f>
        <v>reader["0"] != DBNull.Value ? (reader["0"]) : null</v>
      </c>
      <c r="T45" s="19" t="str">
        <f>IF(ValueObject[[#This Row],[NotNull]]=1,ValueObject[[#This Row],[Repository_Entity_Args_NotNull]],ValueObject[[#This Row],[Repository_Entity_Args_Null]])</f>
        <v>reader["0"] != DBNull.Value ? (reader["0"]) : null</v>
      </c>
      <c r="U45" s="19" t="str">
        <f>ValueObject[[#This Row],[DBテーブル_物理名]]&amp;" = @"&amp;ValueObject[[#This Row],[DBテーブル_物理名]]</f>
        <v>0 = @0</v>
      </c>
      <c r="V45" s="19" t="str" cm="1">
        <f t="array" ref="V45">SUBSTITUTE(SUBSTITUTE(Templates[SQLiteParameter_Args],"__Column__",ValueObject[[#This Row],[DBテーブル_物理名]]),"__VO__",ValueObject[[#This Row],[Entity_プロパティ]])</f>
        <v>new SQLiteParameter("@0", entity..Value)</v>
      </c>
      <c r="W45" s="19" t="str" cm="1">
        <f t="array" ref="W45">SUBSTITUTE(SUBSTITUTE(Templates[ViewModelEntity_Property_get],"__Type__",ValueObject[[#This Row],[型]]),"__EntityProperty__",ValueObject[[#This Row],[Entity_プロパティ]])</f>
        <v xml:space="preserve">        public ?  =&gt; _entity..Value;</v>
      </c>
      <c r="X45" s="19" t="str" cm="1">
        <f t="array" ref="X45">SUBSTITUTE(SUBSTITUTE(Templates[ViewModelEntity_Property_getset],"__Type__",ValueObject[[#This Row],[型]]),"__EntityProperty__",ValueObject[[#This Row],[Entity_プロパティ]])</f>
        <v xml:space="preserve">       public ?  
        {
            get { return _entity..Value; }
            set { _entity. = new (value); }
        }</v>
      </c>
      <c r="Y45" s="19" t="str" cm="1">
        <f t="array" ref="Y4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6" spans="2:25" ht="20.05" customHeight="1" x14ac:dyDescent="0.4">
      <c r="B46" s="20">
        <f>ROW(ValueObject[[#This Row],[VONo]])-3</f>
        <v>43</v>
      </c>
      <c r="C46" s="21" t="str">
        <f>_xlfn.XLOOKUP(ValueObject[[#This Row],[VONo]],InputValueObjects[VONo],InputValueObjects[Entity],"",0,1)</f>
        <v/>
      </c>
      <c r="D46" s="21" t="str">
        <f>_xlfn.XLOOKUP(ValueObject[[#This Row],[VONo]],InputValueObjects[VONo],InputValueObjects[ValueObject],"",0,1)</f>
        <v/>
      </c>
      <c r="E46" s="21">
        <f>_xlfn.XLOOKUP(ValueObject[[#This Row],[VONo]],InputValueObjects[VONo],InputValueObjects[DBカラム_物理名],"",0,1)</f>
        <v>0</v>
      </c>
      <c r="F46" s="19" t="str">
        <f>"@"&amp;ValueObject[[#This Row],[DBテーブル_物理名]]</f>
        <v>@0</v>
      </c>
      <c r="G46" s="21">
        <f>_xlfn.XLOOKUP(ValueObject[[#This Row],[VONo]],InputValueObjects[VONo],InputValueObjects[PK],"",0,1)</f>
        <v>0</v>
      </c>
      <c r="H46" s="21">
        <f>_xlfn.XLOOKUP(ValueObject[[#This Row],[VONo]],InputValueObjects[VONo],InputValueObjects[NotNull],"",0,1)</f>
        <v>0</v>
      </c>
      <c r="I46" s="21" t="str">
        <f>_xlfn.XLOOKUP(ValueObject[[#This Row],[VONo]],InputValueObjects[VONo],InputValueObjects[型],"",0,1)</f>
        <v>?</v>
      </c>
      <c r="J46" s="21" t="str">
        <f>REPLACE(ValueObject[[#This Row],[ValueObject]],1,1,LOWER(LEFT(ValueObject[[#This Row],[ValueObject]])))</f>
        <v/>
      </c>
      <c r="K46" s="21" t="str">
        <f>ValueObject[[#This Row],[型]]&amp;" "&amp;ValueObject[[#This Row],[変数_VO]]</f>
        <v xml:space="preserve">? </v>
      </c>
      <c r="L46" s="21" t="str">
        <f>_xlfn.XLOOKUP(ValueObject[[#This Row],[VONo]],InputValueObjects[VONo],InputValueObjects[Entity_プロパティ],"",0,1)</f>
        <v/>
      </c>
      <c r="M46" s="21" t="str">
        <f>ValueObject[[#This Row],[Entity_プロパティ]]&amp;" = new "&amp;ValueObject[[#This Row],[ValueObject]]&amp;"("&amp;ValueObject[[#This Row],[変数_VO]]&amp;");"</f>
        <v xml:space="preserve"> = new ();</v>
      </c>
      <c r="N46" s="21" t="str">
        <f>"public "&amp;ValueObject[[#This Row],[ValueObject]]&amp;" "&amp;ValueObject[[#This Row],[Entity_プロパティ]]&amp;" { get; }"</f>
        <v>public   { get; }</v>
      </c>
      <c r="O46" s="21" t="str">
        <f>_xlfn.XLOOKUP(SUBSTITUTE(ValueObject[[#This Row],[型]],"?",""),Types[型],Types[Convert],"",,1)</f>
        <v/>
      </c>
      <c r="P46" s="21" t="str">
        <f>_xlfn.XLOOKUP(SUBSTITUTE(ValueObject[[#This Row],[型]],"?",""),Types[型],Types[型_SQLite],"",0,1)</f>
        <v/>
      </c>
      <c r="Q46" s="21" t="str">
        <f>IF(ValueObject[[#This Row],[SQLite_型]]="","",ValueObject[[#This Row],[DBテーブル_物理名]]&amp;" "&amp;ValueObject[[#This Row],[SQLite_型]])</f>
        <v/>
      </c>
      <c r="R46" s="19" t="str" cm="1">
        <f t="array" ref="R46">SUBSTITUTE(SUBSTITUTE(Templates[Repository_Entity_Args_NotNull],"__Convert__",ValueObject[[#This Row],[Convert]]),"__TableColumn__",ValueObject[[#This Row],[DBテーブル_物理名]])</f>
        <v>(reader["0"])</v>
      </c>
      <c r="S46" s="19" t="str" cm="1">
        <f t="array" ref="S46">SUBSTITUTE(SUBSTITUTE(Templates[Repository_Entity_Args_Null],"__Convert__",ValueObject[[#This Row],[Convert]]),"__TableColumn__",ValueObject[[#This Row],[DBテーブル_物理名]])</f>
        <v>reader["0"] != DBNull.Value ? (reader["0"]) : null</v>
      </c>
      <c r="T46" s="19" t="str">
        <f>IF(ValueObject[[#This Row],[NotNull]]=1,ValueObject[[#This Row],[Repository_Entity_Args_NotNull]],ValueObject[[#This Row],[Repository_Entity_Args_Null]])</f>
        <v>reader["0"] != DBNull.Value ? (reader["0"]) : null</v>
      </c>
      <c r="U46" s="19" t="str">
        <f>ValueObject[[#This Row],[DBテーブル_物理名]]&amp;" = @"&amp;ValueObject[[#This Row],[DBテーブル_物理名]]</f>
        <v>0 = @0</v>
      </c>
      <c r="V46" s="19" t="str" cm="1">
        <f t="array" ref="V46">SUBSTITUTE(SUBSTITUTE(Templates[SQLiteParameter_Args],"__Column__",ValueObject[[#This Row],[DBテーブル_物理名]]),"__VO__",ValueObject[[#This Row],[Entity_プロパティ]])</f>
        <v>new SQLiteParameter("@0", entity..Value)</v>
      </c>
      <c r="W46" s="19" t="str" cm="1">
        <f t="array" ref="W46">SUBSTITUTE(SUBSTITUTE(Templates[ViewModelEntity_Property_get],"__Type__",ValueObject[[#This Row],[型]]),"__EntityProperty__",ValueObject[[#This Row],[Entity_プロパティ]])</f>
        <v xml:space="preserve">        public ?  =&gt; _entity..Value;</v>
      </c>
      <c r="X46" s="19" t="str" cm="1">
        <f t="array" ref="X46">SUBSTITUTE(SUBSTITUTE(Templates[ViewModelEntity_Property_getset],"__Type__",ValueObject[[#This Row],[型]]),"__EntityProperty__",ValueObject[[#This Row],[Entity_プロパティ]])</f>
        <v xml:space="preserve">       public ?  
        {
            get { return _entity..Value; }
            set { _entity. = new (value); }
        }</v>
      </c>
      <c r="Y46" s="19" t="str" cm="1">
        <f t="array" ref="Y4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7" spans="2:25" ht="20.05" customHeight="1" x14ac:dyDescent="0.4">
      <c r="B47" s="20">
        <f>ROW(ValueObject[[#This Row],[VONo]])-3</f>
        <v>44</v>
      </c>
      <c r="C47" s="21" t="str">
        <f>_xlfn.XLOOKUP(ValueObject[[#This Row],[VONo]],InputValueObjects[VONo],InputValueObjects[Entity],"",0,1)</f>
        <v/>
      </c>
      <c r="D47" s="21" t="str">
        <f>_xlfn.XLOOKUP(ValueObject[[#This Row],[VONo]],InputValueObjects[VONo],InputValueObjects[ValueObject],"",0,1)</f>
        <v/>
      </c>
      <c r="E47" s="21">
        <f>_xlfn.XLOOKUP(ValueObject[[#This Row],[VONo]],InputValueObjects[VONo],InputValueObjects[DBカラム_物理名],"",0,1)</f>
        <v>0</v>
      </c>
      <c r="F47" s="19" t="str">
        <f>"@"&amp;ValueObject[[#This Row],[DBテーブル_物理名]]</f>
        <v>@0</v>
      </c>
      <c r="G47" s="21">
        <f>_xlfn.XLOOKUP(ValueObject[[#This Row],[VONo]],InputValueObjects[VONo],InputValueObjects[PK],"",0,1)</f>
        <v>0</v>
      </c>
      <c r="H47" s="21">
        <f>_xlfn.XLOOKUP(ValueObject[[#This Row],[VONo]],InputValueObjects[VONo],InputValueObjects[NotNull],"",0,1)</f>
        <v>0</v>
      </c>
      <c r="I47" s="21" t="str">
        <f>_xlfn.XLOOKUP(ValueObject[[#This Row],[VONo]],InputValueObjects[VONo],InputValueObjects[型],"",0,1)</f>
        <v>?</v>
      </c>
      <c r="J47" s="21" t="str">
        <f>REPLACE(ValueObject[[#This Row],[ValueObject]],1,1,LOWER(LEFT(ValueObject[[#This Row],[ValueObject]])))</f>
        <v/>
      </c>
      <c r="K47" s="21" t="str">
        <f>ValueObject[[#This Row],[型]]&amp;" "&amp;ValueObject[[#This Row],[変数_VO]]</f>
        <v xml:space="preserve">? </v>
      </c>
      <c r="L47" s="21" t="str">
        <f>_xlfn.XLOOKUP(ValueObject[[#This Row],[VONo]],InputValueObjects[VONo],InputValueObjects[Entity_プロパティ],"",0,1)</f>
        <v/>
      </c>
      <c r="M47" s="21" t="str">
        <f>ValueObject[[#This Row],[Entity_プロパティ]]&amp;" = new "&amp;ValueObject[[#This Row],[ValueObject]]&amp;"("&amp;ValueObject[[#This Row],[変数_VO]]&amp;");"</f>
        <v xml:space="preserve"> = new ();</v>
      </c>
      <c r="N47" s="21" t="str">
        <f>"public "&amp;ValueObject[[#This Row],[ValueObject]]&amp;" "&amp;ValueObject[[#This Row],[Entity_プロパティ]]&amp;" { get; }"</f>
        <v>public   { get; }</v>
      </c>
      <c r="O47" s="21" t="str">
        <f>_xlfn.XLOOKUP(SUBSTITUTE(ValueObject[[#This Row],[型]],"?",""),Types[型],Types[Convert],"",,1)</f>
        <v/>
      </c>
      <c r="P47" s="21" t="str">
        <f>_xlfn.XLOOKUP(SUBSTITUTE(ValueObject[[#This Row],[型]],"?",""),Types[型],Types[型_SQLite],"",0,1)</f>
        <v/>
      </c>
      <c r="Q47" s="21" t="str">
        <f>IF(ValueObject[[#This Row],[SQLite_型]]="","",ValueObject[[#This Row],[DBテーブル_物理名]]&amp;" "&amp;ValueObject[[#This Row],[SQLite_型]])</f>
        <v/>
      </c>
      <c r="R47" s="19" t="str" cm="1">
        <f t="array" ref="R47">SUBSTITUTE(SUBSTITUTE(Templates[Repository_Entity_Args_NotNull],"__Convert__",ValueObject[[#This Row],[Convert]]),"__TableColumn__",ValueObject[[#This Row],[DBテーブル_物理名]])</f>
        <v>(reader["0"])</v>
      </c>
      <c r="S47" s="19" t="str" cm="1">
        <f t="array" ref="S47">SUBSTITUTE(SUBSTITUTE(Templates[Repository_Entity_Args_Null],"__Convert__",ValueObject[[#This Row],[Convert]]),"__TableColumn__",ValueObject[[#This Row],[DBテーブル_物理名]])</f>
        <v>reader["0"] != DBNull.Value ? (reader["0"]) : null</v>
      </c>
      <c r="T47" s="19" t="str">
        <f>IF(ValueObject[[#This Row],[NotNull]]=1,ValueObject[[#This Row],[Repository_Entity_Args_NotNull]],ValueObject[[#This Row],[Repository_Entity_Args_Null]])</f>
        <v>reader["0"] != DBNull.Value ? (reader["0"]) : null</v>
      </c>
      <c r="U47" s="19" t="str">
        <f>ValueObject[[#This Row],[DBテーブル_物理名]]&amp;" = @"&amp;ValueObject[[#This Row],[DBテーブル_物理名]]</f>
        <v>0 = @0</v>
      </c>
      <c r="V47" s="19" t="str" cm="1">
        <f t="array" ref="V47">SUBSTITUTE(SUBSTITUTE(Templates[SQLiteParameter_Args],"__Column__",ValueObject[[#This Row],[DBテーブル_物理名]]),"__VO__",ValueObject[[#This Row],[Entity_プロパティ]])</f>
        <v>new SQLiteParameter("@0", entity..Value)</v>
      </c>
      <c r="W47" s="19" t="str" cm="1">
        <f t="array" ref="W47">SUBSTITUTE(SUBSTITUTE(Templates[ViewModelEntity_Property_get],"__Type__",ValueObject[[#This Row],[型]]),"__EntityProperty__",ValueObject[[#This Row],[Entity_プロパティ]])</f>
        <v xml:space="preserve">        public ?  =&gt; _entity..Value;</v>
      </c>
      <c r="X47" s="19" t="str" cm="1">
        <f t="array" ref="X47">SUBSTITUTE(SUBSTITUTE(Templates[ViewModelEntity_Property_getset],"__Type__",ValueObject[[#This Row],[型]]),"__EntityProperty__",ValueObject[[#This Row],[Entity_プロパティ]])</f>
        <v xml:space="preserve">       public ?  
        {
            get { return _entity..Value; }
            set { _entity. = new (value); }
        }</v>
      </c>
      <c r="Y47" s="19" t="str" cm="1">
        <f t="array" ref="Y4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8" spans="2:25" ht="20.05" customHeight="1" x14ac:dyDescent="0.4">
      <c r="B48" s="20">
        <f>ROW(ValueObject[[#This Row],[VONo]])-3</f>
        <v>45</v>
      </c>
      <c r="C48" s="21" t="str">
        <f>_xlfn.XLOOKUP(ValueObject[[#This Row],[VONo]],InputValueObjects[VONo],InputValueObjects[Entity],"",0,1)</f>
        <v/>
      </c>
      <c r="D48" s="21" t="str">
        <f>_xlfn.XLOOKUP(ValueObject[[#This Row],[VONo]],InputValueObjects[VONo],InputValueObjects[ValueObject],"",0,1)</f>
        <v/>
      </c>
      <c r="E48" s="21">
        <f>_xlfn.XLOOKUP(ValueObject[[#This Row],[VONo]],InputValueObjects[VONo],InputValueObjects[DBカラム_物理名],"",0,1)</f>
        <v>0</v>
      </c>
      <c r="F48" s="19" t="str">
        <f>"@"&amp;ValueObject[[#This Row],[DBテーブル_物理名]]</f>
        <v>@0</v>
      </c>
      <c r="G48" s="21">
        <f>_xlfn.XLOOKUP(ValueObject[[#This Row],[VONo]],InputValueObjects[VONo],InputValueObjects[PK],"",0,1)</f>
        <v>0</v>
      </c>
      <c r="H48" s="21">
        <f>_xlfn.XLOOKUP(ValueObject[[#This Row],[VONo]],InputValueObjects[VONo],InputValueObjects[NotNull],"",0,1)</f>
        <v>0</v>
      </c>
      <c r="I48" s="21" t="str">
        <f>_xlfn.XLOOKUP(ValueObject[[#This Row],[VONo]],InputValueObjects[VONo],InputValueObjects[型],"",0,1)</f>
        <v>?</v>
      </c>
      <c r="J48" s="21" t="str">
        <f>REPLACE(ValueObject[[#This Row],[ValueObject]],1,1,LOWER(LEFT(ValueObject[[#This Row],[ValueObject]])))</f>
        <v/>
      </c>
      <c r="K48" s="21" t="str">
        <f>ValueObject[[#This Row],[型]]&amp;" "&amp;ValueObject[[#This Row],[変数_VO]]</f>
        <v xml:space="preserve">? </v>
      </c>
      <c r="L48" s="21" t="str">
        <f>_xlfn.XLOOKUP(ValueObject[[#This Row],[VONo]],InputValueObjects[VONo],InputValueObjects[Entity_プロパティ],"",0,1)</f>
        <v/>
      </c>
      <c r="M48" s="21" t="str">
        <f>ValueObject[[#This Row],[Entity_プロパティ]]&amp;" = new "&amp;ValueObject[[#This Row],[ValueObject]]&amp;"("&amp;ValueObject[[#This Row],[変数_VO]]&amp;");"</f>
        <v xml:space="preserve"> = new ();</v>
      </c>
      <c r="N48" s="21" t="str">
        <f>"public "&amp;ValueObject[[#This Row],[ValueObject]]&amp;" "&amp;ValueObject[[#This Row],[Entity_プロパティ]]&amp;" { get; }"</f>
        <v>public   { get; }</v>
      </c>
      <c r="O48" s="21" t="str">
        <f>_xlfn.XLOOKUP(SUBSTITUTE(ValueObject[[#This Row],[型]],"?",""),Types[型],Types[Convert],"",,1)</f>
        <v/>
      </c>
      <c r="P48" s="21" t="str">
        <f>_xlfn.XLOOKUP(SUBSTITUTE(ValueObject[[#This Row],[型]],"?",""),Types[型],Types[型_SQLite],"",0,1)</f>
        <v/>
      </c>
      <c r="Q48" s="21" t="str">
        <f>IF(ValueObject[[#This Row],[SQLite_型]]="","",ValueObject[[#This Row],[DBテーブル_物理名]]&amp;" "&amp;ValueObject[[#This Row],[SQLite_型]])</f>
        <v/>
      </c>
      <c r="R48" s="19" t="str" cm="1">
        <f t="array" ref="R48">SUBSTITUTE(SUBSTITUTE(Templates[Repository_Entity_Args_NotNull],"__Convert__",ValueObject[[#This Row],[Convert]]),"__TableColumn__",ValueObject[[#This Row],[DBテーブル_物理名]])</f>
        <v>(reader["0"])</v>
      </c>
      <c r="S48" s="19" t="str" cm="1">
        <f t="array" ref="S48">SUBSTITUTE(SUBSTITUTE(Templates[Repository_Entity_Args_Null],"__Convert__",ValueObject[[#This Row],[Convert]]),"__TableColumn__",ValueObject[[#This Row],[DBテーブル_物理名]])</f>
        <v>reader["0"] != DBNull.Value ? (reader["0"]) : null</v>
      </c>
      <c r="T48" s="19" t="str">
        <f>IF(ValueObject[[#This Row],[NotNull]]=1,ValueObject[[#This Row],[Repository_Entity_Args_NotNull]],ValueObject[[#This Row],[Repository_Entity_Args_Null]])</f>
        <v>reader["0"] != DBNull.Value ? (reader["0"]) : null</v>
      </c>
      <c r="U48" s="19" t="str">
        <f>ValueObject[[#This Row],[DBテーブル_物理名]]&amp;" = @"&amp;ValueObject[[#This Row],[DBテーブル_物理名]]</f>
        <v>0 = @0</v>
      </c>
      <c r="V48" s="19" t="str" cm="1">
        <f t="array" ref="V48">SUBSTITUTE(SUBSTITUTE(Templates[SQLiteParameter_Args],"__Column__",ValueObject[[#This Row],[DBテーブル_物理名]]),"__VO__",ValueObject[[#This Row],[Entity_プロパティ]])</f>
        <v>new SQLiteParameter("@0", entity..Value)</v>
      </c>
      <c r="W48" s="19" t="str" cm="1">
        <f t="array" ref="W48">SUBSTITUTE(SUBSTITUTE(Templates[ViewModelEntity_Property_get],"__Type__",ValueObject[[#This Row],[型]]),"__EntityProperty__",ValueObject[[#This Row],[Entity_プロパティ]])</f>
        <v xml:space="preserve">        public ?  =&gt; _entity..Value;</v>
      </c>
      <c r="X48" s="19" t="str" cm="1">
        <f t="array" ref="X48">SUBSTITUTE(SUBSTITUTE(Templates[ViewModelEntity_Property_getset],"__Type__",ValueObject[[#This Row],[型]]),"__EntityProperty__",ValueObject[[#This Row],[Entity_プロパティ]])</f>
        <v xml:space="preserve">       public ?  
        {
            get { return _entity..Value; }
            set { _entity. = new (value); }
        }</v>
      </c>
      <c r="Y48" s="19" t="str" cm="1">
        <f t="array" ref="Y4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9" spans="2:25" ht="20.05" customHeight="1" x14ac:dyDescent="0.4">
      <c r="B49" s="20">
        <f>ROW(ValueObject[[#This Row],[VONo]])-3</f>
        <v>46</v>
      </c>
      <c r="C49" s="21" t="str">
        <f>_xlfn.XLOOKUP(ValueObject[[#This Row],[VONo]],InputValueObjects[VONo],InputValueObjects[Entity],"",0,1)</f>
        <v/>
      </c>
      <c r="D49" s="21" t="str">
        <f>_xlfn.XLOOKUP(ValueObject[[#This Row],[VONo]],InputValueObjects[VONo],InputValueObjects[ValueObject],"",0,1)</f>
        <v/>
      </c>
      <c r="E49" s="21">
        <f>_xlfn.XLOOKUP(ValueObject[[#This Row],[VONo]],InputValueObjects[VONo],InputValueObjects[DBカラム_物理名],"",0,1)</f>
        <v>0</v>
      </c>
      <c r="F49" s="19" t="str">
        <f>"@"&amp;ValueObject[[#This Row],[DBテーブル_物理名]]</f>
        <v>@0</v>
      </c>
      <c r="G49" s="21">
        <f>_xlfn.XLOOKUP(ValueObject[[#This Row],[VONo]],InputValueObjects[VONo],InputValueObjects[PK],"",0,1)</f>
        <v>0</v>
      </c>
      <c r="H49" s="21">
        <f>_xlfn.XLOOKUP(ValueObject[[#This Row],[VONo]],InputValueObjects[VONo],InputValueObjects[NotNull],"",0,1)</f>
        <v>0</v>
      </c>
      <c r="I49" s="21" t="str">
        <f>_xlfn.XLOOKUP(ValueObject[[#This Row],[VONo]],InputValueObjects[VONo],InputValueObjects[型],"",0,1)</f>
        <v>?</v>
      </c>
      <c r="J49" s="21" t="str">
        <f>REPLACE(ValueObject[[#This Row],[ValueObject]],1,1,LOWER(LEFT(ValueObject[[#This Row],[ValueObject]])))</f>
        <v/>
      </c>
      <c r="K49" s="21" t="str">
        <f>ValueObject[[#This Row],[型]]&amp;" "&amp;ValueObject[[#This Row],[変数_VO]]</f>
        <v xml:space="preserve">? </v>
      </c>
      <c r="L49" s="21" t="str">
        <f>_xlfn.XLOOKUP(ValueObject[[#This Row],[VONo]],InputValueObjects[VONo],InputValueObjects[Entity_プロパティ],"",0,1)</f>
        <v/>
      </c>
      <c r="M49" s="21" t="str">
        <f>ValueObject[[#This Row],[Entity_プロパティ]]&amp;" = new "&amp;ValueObject[[#This Row],[ValueObject]]&amp;"("&amp;ValueObject[[#This Row],[変数_VO]]&amp;");"</f>
        <v xml:space="preserve"> = new ();</v>
      </c>
      <c r="N49" s="21" t="str">
        <f>"public "&amp;ValueObject[[#This Row],[ValueObject]]&amp;" "&amp;ValueObject[[#This Row],[Entity_プロパティ]]&amp;" { get; }"</f>
        <v>public   { get; }</v>
      </c>
      <c r="O49" s="21" t="str">
        <f>_xlfn.XLOOKUP(SUBSTITUTE(ValueObject[[#This Row],[型]],"?",""),Types[型],Types[Convert],"",,1)</f>
        <v/>
      </c>
      <c r="P49" s="21" t="str">
        <f>_xlfn.XLOOKUP(SUBSTITUTE(ValueObject[[#This Row],[型]],"?",""),Types[型],Types[型_SQLite],"",0,1)</f>
        <v/>
      </c>
      <c r="Q49" s="21" t="str">
        <f>IF(ValueObject[[#This Row],[SQLite_型]]="","",ValueObject[[#This Row],[DBテーブル_物理名]]&amp;" "&amp;ValueObject[[#This Row],[SQLite_型]])</f>
        <v/>
      </c>
      <c r="R49" s="19" t="str" cm="1">
        <f t="array" ref="R49">SUBSTITUTE(SUBSTITUTE(Templates[Repository_Entity_Args_NotNull],"__Convert__",ValueObject[[#This Row],[Convert]]),"__TableColumn__",ValueObject[[#This Row],[DBテーブル_物理名]])</f>
        <v>(reader["0"])</v>
      </c>
      <c r="S49" s="19" t="str" cm="1">
        <f t="array" ref="S49">SUBSTITUTE(SUBSTITUTE(Templates[Repository_Entity_Args_Null],"__Convert__",ValueObject[[#This Row],[Convert]]),"__TableColumn__",ValueObject[[#This Row],[DBテーブル_物理名]])</f>
        <v>reader["0"] != DBNull.Value ? (reader["0"]) : null</v>
      </c>
      <c r="T49" s="19" t="str">
        <f>IF(ValueObject[[#This Row],[NotNull]]=1,ValueObject[[#This Row],[Repository_Entity_Args_NotNull]],ValueObject[[#This Row],[Repository_Entity_Args_Null]])</f>
        <v>reader["0"] != DBNull.Value ? (reader["0"]) : null</v>
      </c>
      <c r="U49" s="19" t="str">
        <f>ValueObject[[#This Row],[DBテーブル_物理名]]&amp;" = @"&amp;ValueObject[[#This Row],[DBテーブル_物理名]]</f>
        <v>0 = @0</v>
      </c>
      <c r="V49" s="19" t="str" cm="1">
        <f t="array" ref="V49">SUBSTITUTE(SUBSTITUTE(Templates[SQLiteParameter_Args],"__Column__",ValueObject[[#This Row],[DBテーブル_物理名]]),"__VO__",ValueObject[[#This Row],[Entity_プロパティ]])</f>
        <v>new SQLiteParameter("@0", entity..Value)</v>
      </c>
      <c r="W49" s="19" t="str" cm="1">
        <f t="array" ref="W49">SUBSTITUTE(SUBSTITUTE(Templates[ViewModelEntity_Property_get],"__Type__",ValueObject[[#This Row],[型]]),"__EntityProperty__",ValueObject[[#This Row],[Entity_プロパティ]])</f>
        <v xml:space="preserve">        public ?  =&gt; _entity..Value;</v>
      </c>
      <c r="X49" s="19" t="str" cm="1">
        <f t="array" ref="X49">SUBSTITUTE(SUBSTITUTE(Templates[ViewModelEntity_Property_getset],"__Type__",ValueObject[[#This Row],[型]]),"__EntityProperty__",ValueObject[[#This Row],[Entity_プロパティ]])</f>
        <v xml:space="preserve">       public ?  
        {
            get { return _entity..Value; }
            set { _entity. = new (value); }
        }</v>
      </c>
      <c r="Y49" s="19" t="str" cm="1">
        <f t="array" ref="Y4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0" spans="2:25" ht="20.05" customHeight="1" x14ac:dyDescent="0.4">
      <c r="B50" s="20">
        <f>ROW(ValueObject[[#This Row],[VONo]])-3</f>
        <v>47</v>
      </c>
      <c r="C50" s="21" t="str">
        <f>_xlfn.XLOOKUP(ValueObject[[#This Row],[VONo]],InputValueObjects[VONo],InputValueObjects[Entity],"",0,1)</f>
        <v/>
      </c>
      <c r="D50" s="21" t="str">
        <f>_xlfn.XLOOKUP(ValueObject[[#This Row],[VONo]],InputValueObjects[VONo],InputValueObjects[ValueObject],"",0,1)</f>
        <v/>
      </c>
      <c r="E50" s="21">
        <f>_xlfn.XLOOKUP(ValueObject[[#This Row],[VONo]],InputValueObjects[VONo],InputValueObjects[DBカラム_物理名],"",0,1)</f>
        <v>0</v>
      </c>
      <c r="F50" s="19" t="str">
        <f>"@"&amp;ValueObject[[#This Row],[DBテーブル_物理名]]</f>
        <v>@0</v>
      </c>
      <c r="G50" s="21">
        <f>_xlfn.XLOOKUP(ValueObject[[#This Row],[VONo]],InputValueObjects[VONo],InputValueObjects[PK],"",0,1)</f>
        <v>0</v>
      </c>
      <c r="H50" s="21">
        <f>_xlfn.XLOOKUP(ValueObject[[#This Row],[VONo]],InputValueObjects[VONo],InputValueObjects[NotNull],"",0,1)</f>
        <v>0</v>
      </c>
      <c r="I50" s="21" t="str">
        <f>_xlfn.XLOOKUP(ValueObject[[#This Row],[VONo]],InputValueObjects[VONo],InputValueObjects[型],"",0,1)</f>
        <v>?</v>
      </c>
      <c r="J50" s="21" t="str">
        <f>REPLACE(ValueObject[[#This Row],[ValueObject]],1,1,LOWER(LEFT(ValueObject[[#This Row],[ValueObject]])))</f>
        <v/>
      </c>
      <c r="K50" s="21" t="str">
        <f>ValueObject[[#This Row],[型]]&amp;" "&amp;ValueObject[[#This Row],[変数_VO]]</f>
        <v xml:space="preserve">? </v>
      </c>
      <c r="L50" s="21" t="str">
        <f>_xlfn.XLOOKUP(ValueObject[[#This Row],[VONo]],InputValueObjects[VONo],InputValueObjects[Entity_プロパティ],"",0,1)</f>
        <v/>
      </c>
      <c r="M50" s="21" t="str">
        <f>ValueObject[[#This Row],[Entity_プロパティ]]&amp;" = new "&amp;ValueObject[[#This Row],[ValueObject]]&amp;"("&amp;ValueObject[[#This Row],[変数_VO]]&amp;");"</f>
        <v xml:space="preserve"> = new ();</v>
      </c>
      <c r="N50" s="21" t="str">
        <f>"public "&amp;ValueObject[[#This Row],[ValueObject]]&amp;" "&amp;ValueObject[[#This Row],[Entity_プロパティ]]&amp;" { get; }"</f>
        <v>public   { get; }</v>
      </c>
      <c r="O50" s="21" t="str">
        <f>_xlfn.XLOOKUP(SUBSTITUTE(ValueObject[[#This Row],[型]],"?",""),Types[型],Types[Convert],"",,1)</f>
        <v/>
      </c>
      <c r="P50" s="21" t="str">
        <f>_xlfn.XLOOKUP(SUBSTITUTE(ValueObject[[#This Row],[型]],"?",""),Types[型],Types[型_SQLite],"",0,1)</f>
        <v/>
      </c>
      <c r="Q50" s="21" t="str">
        <f>IF(ValueObject[[#This Row],[SQLite_型]]="","",ValueObject[[#This Row],[DBテーブル_物理名]]&amp;" "&amp;ValueObject[[#This Row],[SQLite_型]])</f>
        <v/>
      </c>
      <c r="R50" s="19" t="str" cm="1">
        <f t="array" ref="R50">SUBSTITUTE(SUBSTITUTE(Templates[Repository_Entity_Args_NotNull],"__Convert__",ValueObject[[#This Row],[Convert]]),"__TableColumn__",ValueObject[[#This Row],[DBテーブル_物理名]])</f>
        <v>(reader["0"])</v>
      </c>
      <c r="S50" s="19" t="str" cm="1">
        <f t="array" ref="S50">SUBSTITUTE(SUBSTITUTE(Templates[Repository_Entity_Args_Null],"__Convert__",ValueObject[[#This Row],[Convert]]),"__TableColumn__",ValueObject[[#This Row],[DBテーブル_物理名]])</f>
        <v>reader["0"] != DBNull.Value ? (reader["0"]) : null</v>
      </c>
      <c r="T50" s="19" t="str">
        <f>IF(ValueObject[[#This Row],[NotNull]]=1,ValueObject[[#This Row],[Repository_Entity_Args_NotNull]],ValueObject[[#This Row],[Repository_Entity_Args_Null]])</f>
        <v>reader["0"] != DBNull.Value ? (reader["0"]) : null</v>
      </c>
      <c r="U50" s="19" t="str">
        <f>ValueObject[[#This Row],[DBテーブル_物理名]]&amp;" = @"&amp;ValueObject[[#This Row],[DBテーブル_物理名]]</f>
        <v>0 = @0</v>
      </c>
      <c r="V50" s="19" t="str" cm="1">
        <f t="array" ref="V50">SUBSTITUTE(SUBSTITUTE(Templates[SQLiteParameter_Args],"__Column__",ValueObject[[#This Row],[DBテーブル_物理名]]),"__VO__",ValueObject[[#This Row],[Entity_プロパティ]])</f>
        <v>new SQLiteParameter("@0", entity..Value)</v>
      </c>
      <c r="W50" s="19" t="str" cm="1">
        <f t="array" ref="W50">SUBSTITUTE(SUBSTITUTE(Templates[ViewModelEntity_Property_get],"__Type__",ValueObject[[#This Row],[型]]),"__EntityProperty__",ValueObject[[#This Row],[Entity_プロパティ]])</f>
        <v xml:space="preserve">        public ?  =&gt; _entity..Value;</v>
      </c>
      <c r="X50" s="19" t="str" cm="1">
        <f t="array" ref="X50">SUBSTITUTE(SUBSTITUTE(Templates[ViewModelEntity_Property_getset],"__Type__",ValueObject[[#This Row],[型]]),"__EntityProperty__",ValueObject[[#This Row],[Entity_プロパティ]])</f>
        <v xml:space="preserve">       public ?  
        {
            get { return _entity..Value; }
            set { _entity. = new (value); }
        }</v>
      </c>
      <c r="Y50" s="19" t="str" cm="1">
        <f t="array" ref="Y5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1" spans="2:25" ht="20.05" customHeight="1" x14ac:dyDescent="0.4">
      <c r="B51" s="20">
        <f>ROW(ValueObject[[#This Row],[VONo]])-3</f>
        <v>48</v>
      </c>
      <c r="C51" s="21" t="str">
        <f>_xlfn.XLOOKUP(ValueObject[[#This Row],[VONo]],InputValueObjects[VONo],InputValueObjects[Entity],"",0,1)</f>
        <v/>
      </c>
      <c r="D51" s="21" t="str">
        <f>_xlfn.XLOOKUP(ValueObject[[#This Row],[VONo]],InputValueObjects[VONo],InputValueObjects[ValueObject],"",0,1)</f>
        <v/>
      </c>
      <c r="E51" s="21">
        <f>_xlfn.XLOOKUP(ValueObject[[#This Row],[VONo]],InputValueObjects[VONo],InputValueObjects[DBカラム_物理名],"",0,1)</f>
        <v>0</v>
      </c>
      <c r="F51" s="19" t="str">
        <f>"@"&amp;ValueObject[[#This Row],[DBテーブル_物理名]]</f>
        <v>@0</v>
      </c>
      <c r="G51" s="21">
        <f>_xlfn.XLOOKUP(ValueObject[[#This Row],[VONo]],InputValueObjects[VONo],InputValueObjects[PK],"",0,1)</f>
        <v>0</v>
      </c>
      <c r="H51" s="21">
        <f>_xlfn.XLOOKUP(ValueObject[[#This Row],[VONo]],InputValueObjects[VONo],InputValueObjects[NotNull],"",0,1)</f>
        <v>0</v>
      </c>
      <c r="I51" s="21" t="str">
        <f>_xlfn.XLOOKUP(ValueObject[[#This Row],[VONo]],InputValueObjects[VONo],InputValueObjects[型],"",0,1)</f>
        <v>?</v>
      </c>
      <c r="J51" s="21" t="str">
        <f>REPLACE(ValueObject[[#This Row],[ValueObject]],1,1,LOWER(LEFT(ValueObject[[#This Row],[ValueObject]])))</f>
        <v/>
      </c>
      <c r="K51" s="21" t="str">
        <f>ValueObject[[#This Row],[型]]&amp;" "&amp;ValueObject[[#This Row],[変数_VO]]</f>
        <v xml:space="preserve">? </v>
      </c>
      <c r="L51" s="21" t="str">
        <f>_xlfn.XLOOKUP(ValueObject[[#This Row],[VONo]],InputValueObjects[VONo],InputValueObjects[Entity_プロパティ],"",0,1)</f>
        <v/>
      </c>
      <c r="M51" s="21" t="str">
        <f>ValueObject[[#This Row],[Entity_プロパティ]]&amp;" = new "&amp;ValueObject[[#This Row],[ValueObject]]&amp;"("&amp;ValueObject[[#This Row],[変数_VO]]&amp;");"</f>
        <v xml:space="preserve"> = new ();</v>
      </c>
      <c r="N51" s="21" t="str">
        <f>"public "&amp;ValueObject[[#This Row],[ValueObject]]&amp;" "&amp;ValueObject[[#This Row],[Entity_プロパティ]]&amp;" { get; }"</f>
        <v>public   { get; }</v>
      </c>
      <c r="O51" s="21" t="str">
        <f>_xlfn.XLOOKUP(SUBSTITUTE(ValueObject[[#This Row],[型]],"?",""),Types[型],Types[Convert],"",,1)</f>
        <v/>
      </c>
      <c r="P51" s="21" t="str">
        <f>_xlfn.XLOOKUP(SUBSTITUTE(ValueObject[[#This Row],[型]],"?",""),Types[型],Types[型_SQLite],"",0,1)</f>
        <v/>
      </c>
      <c r="Q51" s="21" t="str">
        <f>IF(ValueObject[[#This Row],[SQLite_型]]="","",ValueObject[[#This Row],[DBテーブル_物理名]]&amp;" "&amp;ValueObject[[#This Row],[SQLite_型]])</f>
        <v/>
      </c>
      <c r="R51" s="19" t="str" cm="1">
        <f t="array" ref="R51">SUBSTITUTE(SUBSTITUTE(Templates[Repository_Entity_Args_NotNull],"__Convert__",ValueObject[[#This Row],[Convert]]),"__TableColumn__",ValueObject[[#This Row],[DBテーブル_物理名]])</f>
        <v>(reader["0"])</v>
      </c>
      <c r="S51" s="19" t="str" cm="1">
        <f t="array" ref="S51">SUBSTITUTE(SUBSTITUTE(Templates[Repository_Entity_Args_Null],"__Convert__",ValueObject[[#This Row],[Convert]]),"__TableColumn__",ValueObject[[#This Row],[DBテーブル_物理名]])</f>
        <v>reader["0"] != DBNull.Value ? (reader["0"]) : null</v>
      </c>
      <c r="T51" s="19" t="str">
        <f>IF(ValueObject[[#This Row],[NotNull]]=1,ValueObject[[#This Row],[Repository_Entity_Args_NotNull]],ValueObject[[#This Row],[Repository_Entity_Args_Null]])</f>
        <v>reader["0"] != DBNull.Value ? (reader["0"]) : null</v>
      </c>
      <c r="U51" s="19" t="str">
        <f>ValueObject[[#This Row],[DBテーブル_物理名]]&amp;" = @"&amp;ValueObject[[#This Row],[DBテーブル_物理名]]</f>
        <v>0 = @0</v>
      </c>
      <c r="V51" s="19" t="str" cm="1">
        <f t="array" ref="V51">SUBSTITUTE(SUBSTITUTE(Templates[SQLiteParameter_Args],"__Column__",ValueObject[[#This Row],[DBテーブル_物理名]]),"__VO__",ValueObject[[#This Row],[Entity_プロパティ]])</f>
        <v>new SQLiteParameter("@0", entity..Value)</v>
      </c>
      <c r="W51" s="19" t="str" cm="1">
        <f t="array" ref="W51">SUBSTITUTE(SUBSTITUTE(Templates[ViewModelEntity_Property_get],"__Type__",ValueObject[[#This Row],[型]]),"__EntityProperty__",ValueObject[[#This Row],[Entity_プロパティ]])</f>
        <v xml:space="preserve">        public ?  =&gt; _entity..Value;</v>
      </c>
      <c r="X51" s="19" t="str" cm="1">
        <f t="array" ref="X51">SUBSTITUTE(SUBSTITUTE(Templates[ViewModelEntity_Property_getset],"__Type__",ValueObject[[#This Row],[型]]),"__EntityProperty__",ValueObject[[#This Row],[Entity_プロパティ]])</f>
        <v xml:space="preserve">       public ?  
        {
            get { return _entity..Value; }
            set { _entity. = new (value); }
        }</v>
      </c>
      <c r="Y51" s="19" t="str" cm="1">
        <f t="array" ref="Y5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2" spans="2:25" ht="20.05" customHeight="1" x14ac:dyDescent="0.4">
      <c r="B52" s="20">
        <f>ROW(ValueObject[[#This Row],[VONo]])-3</f>
        <v>49</v>
      </c>
      <c r="C52" s="21" t="str">
        <f>_xlfn.XLOOKUP(ValueObject[[#This Row],[VONo]],InputValueObjects[VONo],InputValueObjects[Entity],"",0,1)</f>
        <v/>
      </c>
      <c r="D52" s="21" t="str">
        <f>_xlfn.XLOOKUP(ValueObject[[#This Row],[VONo]],InputValueObjects[VONo],InputValueObjects[ValueObject],"",0,1)</f>
        <v/>
      </c>
      <c r="E52" s="21">
        <f>_xlfn.XLOOKUP(ValueObject[[#This Row],[VONo]],InputValueObjects[VONo],InputValueObjects[DBカラム_物理名],"",0,1)</f>
        <v>0</v>
      </c>
      <c r="F52" s="19" t="str">
        <f>"@"&amp;ValueObject[[#This Row],[DBテーブル_物理名]]</f>
        <v>@0</v>
      </c>
      <c r="G52" s="21">
        <f>_xlfn.XLOOKUP(ValueObject[[#This Row],[VONo]],InputValueObjects[VONo],InputValueObjects[PK],"",0,1)</f>
        <v>0</v>
      </c>
      <c r="H52" s="21">
        <f>_xlfn.XLOOKUP(ValueObject[[#This Row],[VONo]],InputValueObjects[VONo],InputValueObjects[NotNull],"",0,1)</f>
        <v>0</v>
      </c>
      <c r="I52" s="21" t="str">
        <f>_xlfn.XLOOKUP(ValueObject[[#This Row],[VONo]],InputValueObjects[VONo],InputValueObjects[型],"",0,1)</f>
        <v>?</v>
      </c>
      <c r="J52" s="21" t="str">
        <f>REPLACE(ValueObject[[#This Row],[ValueObject]],1,1,LOWER(LEFT(ValueObject[[#This Row],[ValueObject]])))</f>
        <v/>
      </c>
      <c r="K52" s="21" t="str">
        <f>ValueObject[[#This Row],[型]]&amp;" "&amp;ValueObject[[#This Row],[変数_VO]]</f>
        <v xml:space="preserve">? </v>
      </c>
      <c r="L52" s="21" t="str">
        <f>_xlfn.XLOOKUP(ValueObject[[#This Row],[VONo]],InputValueObjects[VONo],InputValueObjects[Entity_プロパティ],"",0,1)</f>
        <v/>
      </c>
      <c r="M52" s="21" t="str">
        <f>ValueObject[[#This Row],[Entity_プロパティ]]&amp;" = new "&amp;ValueObject[[#This Row],[ValueObject]]&amp;"("&amp;ValueObject[[#This Row],[変数_VO]]&amp;");"</f>
        <v xml:space="preserve"> = new ();</v>
      </c>
      <c r="N52" s="21" t="str">
        <f>"public "&amp;ValueObject[[#This Row],[ValueObject]]&amp;" "&amp;ValueObject[[#This Row],[Entity_プロパティ]]&amp;" { get; }"</f>
        <v>public   { get; }</v>
      </c>
      <c r="O52" s="21" t="str">
        <f>_xlfn.XLOOKUP(SUBSTITUTE(ValueObject[[#This Row],[型]],"?",""),Types[型],Types[Convert],"",,1)</f>
        <v/>
      </c>
      <c r="P52" s="21" t="str">
        <f>_xlfn.XLOOKUP(SUBSTITUTE(ValueObject[[#This Row],[型]],"?",""),Types[型],Types[型_SQLite],"",0,1)</f>
        <v/>
      </c>
      <c r="Q52" s="21" t="str">
        <f>IF(ValueObject[[#This Row],[SQLite_型]]="","",ValueObject[[#This Row],[DBテーブル_物理名]]&amp;" "&amp;ValueObject[[#This Row],[SQLite_型]])</f>
        <v/>
      </c>
      <c r="R52" s="19" t="str" cm="1">
        <f t="array" ref="R52">SUBSTITUTE(SUBSTITUTE(Templates[Repository_Entity_Args_NotNull],"__Convert__",ValueObject[[#This Row],[Convert]]),"__TableColumn__",ValueObject[[#This Row],[DBテーブル_物理名]])</f>
        <v>(reader["0"])</v>
      </c>
      <c r="S52" s="19" t="str" cm="1">
        <f t="array" ref="S52">SUBSTITUTE(SUBSTITUTE(Templates[Repository_Entity_Args_Null],"__Convert__",ValueObject[[#This Row],[Convert]]),"__TableColumn__",ValueObject[[#This Row],[DBテーブル_物理名]])</f>
        <v>reader["0"] != DBNull.Value ? (reader["0"]) : null</v>
      </c>
      <c r="T52" s="19" t="str">
        <f>IF(ValueObject[[#This Row],[NotNull]]=1,ValueObject[[#This Row],[Repository_Entity_Args_NotNull]],ValueObject[[#This Row],[Repository_Entity_Args_Null]])</f>
        <v>reader["0"] != DBNull.Value ? (reader["0"]) : null</v>
      </c>
      <c r="U52" s="19" t="str">
        <f>ValueObject[[#This Row],[DBテーブル_物理名]]&amp;" = @"&amp;ValueObject[[#This Row],[DBテーブル_物理名]]</f>
        <v>0 = @0</v>
      </c>
      <c r="V52" s="19" t="str" cm="1">
        <f t="array" ref="V52">SUBSTITUTE(SUBSTITUTE(Templates[SQLiteParameter_Args],"__Column__",ValueObject[[#This Row],[DBテーブル_物理名]]),"__VO__",ValueObject[[#This Row],[Entity_プロパティ]])</f>
        <v>new SQLiteParameter("@0", entity..Value)</v>
      </c>
      <c r="W52" s="19" t="str" cm="1">
        <f t="array" ref="W52">SUBSTITUTE(SUBSTITUTE(Templates[ViewModelEntity_Property_get],"__Type__",ValueObject[[#This Row],[型]]),"__EntityProperty__",ValueObject[[#This Row],[Entity_プロパティ]])</f>
        <v xml:space="preserve">        public ?  =&gt; _entity..Value;</v>
      </c>
      <c r="X52" s="19" t="str" cm="1">
        <f t="array" ref="X52">SUBSTITUTE(SUBSTITUTE(Templates[ViewModelEntity_Property_getset],"__Type__",ValueObject[[#This Row],[型]]),"__EntityProperty__",ValueObject[[#This Row],[Entity_プロパティ]])</f>
        <v xml:space="preserve">       public ?  
        {
            get { return _entity..Value; }
            set { _entity. = new (value); }
        }</v>
      </c>
      <c r="Y52" s="19" t="str" cm="1">
        <f t="array" ref="Y5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3" spans="2:25" ht="20.05" customHeight="1" x14ac:dyDescent="0.4">
      <c r="B53" s="20">
        <f>ROW(ValueObject[[#This Row],[VONo]])-3</f>
        <v>50</v>
      </c>
      <c r="C53" s="21" t="str">
        <f>_xlfn.XLOOKUP(ValueObject[[#This Row],[VONo]],InputValueObjects[VONo],InputValueObjects[Entity],"",0,1)</f>
        <v/>
      </c>
      <c r="D53" s="21" t="str">
        <f>_xlfn.XLOOKUP(ValueObject[[#This Row],[VONo]],InputValueObjects[VONo],InputValueObjects[ValueObject],"",0,1)</f>
        <v/>
      </c>
      <c r="E53" s="21">
        <f>_xlfn.XLOOKUP(ValueObject[[#This Row],[VONo]],InputValueObjects[VONo],InputValueObjects[DBカラム_物理名],"",0,1)</f>
        <v>0</v>
      </c>
      <c r="F53" s="19" t="str">
        <f>"@"&amp;ValueObject[[#This Row],[DBテーブル_物理名]]</f>
        <v>@0</v>
      </c>
      <c r="G53" s="21">
        <f>_xlfn.XLOOKUP(ValueObject[[#This Row],[VONo]],InputValueObjects[VONo],InputValueObjects[PK],"",0,1)</f>
        <v>0</v>
      </c>
      <c r="H53" s="21">
        <f>_xlfn.XLOOKUP(ValueObject[[#This Row],[VONo]],InputValueObjects[VONo],InputValueObjects[NotNull],"",0,1)</f>
        <v>0</v>
      </c>
      <c r="I53" s="21" t="str">
        <f>_xlfn.XLOOKUP(ValueObject[[#This Row],[VONo]],InputValueObjects[VONo],InputValueObjects[型],"",0,1)</f>
        <v>?</v>
      </c>
      <c r="J53" s="21" t="str">
        <f>REPLACE(ValueObject[[#This Row],[ValueObject]],1,1,LOWER(LEFT(ValueObject[[#This Row],[ValueObject]])))</f>
        <v/>
      </c>
      <c r="K53" s="21" t="str">
        <f>ValueObject[[#This Row],[型]]&amp;" "&amp;ValueObject[[#This Row],[変数_VO]]</f>
        <v xml:space="preserve">? </v>
      </c>
      <c r="L53" s="21" t="str">
        <f>_xlfn.XLOOKUP(ValueObject[[#This Row],[VONo]],InputValueObjects[VONo],InputValueObjects[Entity_プロパティ],"",0,1)</f>
        <v/>
      </c>
      <c r="M53" s="21" t="str">
        <f>ValueObject[[#This Row],[Entity_プロパティ]]&amp;" = new "&amp;ValueObject[[#This Row],[ValueObject]]&amp;"("&amp;ValueObject[[#This Row],[変数_VO]]&amp;");"</f>
        <v xml:space="preserve"> = new ();</v>
      </c>
      <c r="N53" s="21" t="str">
        <f>"public "&amp;ValueObject[[#This Row],[ValueObject]]&amp;" "&amp;ValueObject[[#This Row],[Entity_プロパティ]]&amp;" { get; }"</f>
        <v>public   { get; }</v>
      </c>
      <c r="O53" s="21" t="str">
        <f>_xlfn.XLOOKUP(SUBSTITUTE(ValueObject[[#This Row],[型]],"?",""),Types[型],Types[Convert],"",,1)</f>
        <v/>
      </c>
      <c r="P53" s="21" t="str">
        <f>_xlfn.XLOOKUP(SUBSTITUTE(ValueObject[[#This Row],[型]],"?",""),Types[型],Types[型_SQLite],"",0,1)</f>
        <v/>
      </c>
      <c r="Q53" s="21" t="str">
        <f>IF(ValueObject[[#This Row],[SQLite_型]]="","",ValueObject[[#This Row],[DBテーブル_物理名]]&amp;" "&amp;ValueObject[[#This Row],[SQLite_型]])</f>
        <v/>
      </c>
      <c r="R53" s="19" t="str" cm="1">
        <f t="array" ref="R53">SUBSTITUTE(SUBSTITUTE(Templates[Repository_Entity_Args_NotNull],"__Convert__",ValueObject[[#This Row],[Convert]]),"__TableColumn__",ValueObject[[#This Row],[DBテーブル_物理名]])</f>
        <v>(reader["0"])</v>
      </c>
      <c r="S53" s="19" t="str" cm="1">
        <f t="array" ref="S53">SUBSTITUTE(SUBSTITUTE(Templates[Repository_Entity_Args_Null],"__Convert__",ValueObject[[#This Row],[Convert]]),"__TableColumn__",ValueObject[[#This Row],[DBテーブル_物理名]])</f>
        <v>reader["0"] != DBNull.Value ? (reader["0"]) : null</v>
      </c>
      <c r="T53" s="19" t="str">
        <f>IF(ValueObject[[#This Row],[NotNull]]=1,ValueObject[[#This Row],[Repository_Entity_Args_NotNull]],ValueObject[[#This Row],[Repository_Entity_Args_Null]])</f>
        <v>reader["0"] != DBNull.Value ? (reader["0"]) : null</v>
      </c>
      <c r="U53" s="19" t="str">
        <f>ValueObject[[#This Row],[DBテーブル_物理名]]&amp;" = @"&amp;ValueObject[[#This Row],[DBテーブル_物理名]]</f>
        <v>0 = @0</v>
      </c>
      <c r="V53" s="19" t="str" cm="1">
        <f t="array" ref="V53">SUBSTITUTE(SUBSTITUTE(Templates[SQLiteParameter_Args],"__Column__",ValueObject[[#This Row],[DBテーブル_物理名]]),"__VO__",ValueObject[[#This Row],[Entity_プロパティ]])</f>
        <v>new SQLiteParameter("@0", entity..Value)</v>
      </c>
      <c r="W53" s="19" t="str" cm="1">
        <f t="array" ref="W53">SUBSTITUTE(SUBSTITUTE(Templates[ViewModelEntity_Property_get],"__Type__",ValueObject[[#This Row],[型]]),"__EntityProperty__",ValueObject[[#This Row],[Entity_プロパティ]])</f>
        <v xml:space="preserve">        public ?  =&gt; _entity..Value;</v>
      </c>
      <c r="X53" s="19" t="str" cm="1">
        <f t="array" ref="X53">SUBSTITUTE(SUBSTITUTE(Templates[ViewModelEntity_Property_getset],"__Type__",ValueObject[[#This Row],[型]]),"__EntityProperty__",ValueObject[[#This Row],[Entity_プロパティ]])</f>
        <v xml:space="preserve">       public ?  
        {
            get { return _entity..Value; }
            set { _entity. = new (value); }
        }</v>
      </c>
      <c r="Y53" s="19" t="str" cm="1">
        <f t="array" ref="Y5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4" spans="2:25" ht="20.05" customHeight="1" x14ac:dyDescent="0.4">
      <c r="B54" s="20">
        <f>ROW(ValueObject[[#This Row],[VONo]])-3</f>
        <v>51</v>
      </c>
      <c r="C54" s="21" t="str">
        <f>_xlfn.XLOOKUP(ValueObject[[#This Row],[VONo]],InputValueObjects[VONo],InputValueObjects[Entity],"",0,1)</f>
        <v/>
      </c>
      <c r="D54" s="21" t="str">
        <f>_xlfn.XLOOKUP(ValueObject[[#This Row],[VONo]],InputValueObjects[VONo],InputValueObjects[ValueObject],"",0,1)</f>
        <v/>
      </c>
      <c r="E54" s="21">
        <f>_xlfn.XLOOKUP(ValueObject[[#This Row],[VONo]],InputValueObjects[VONo],InputValueObjects[DBカラム_物理名],"",0,1)</f>
        <v>0</v>
      </c>
      <c r="F54" s="19" t="str">
        <f>"@"&amp;ValueObject[[#This Row],[DBテーブル_物理名]]</f>
        <v>@0</v>
      </c>
      <c r="G54" s="21">
        <f>_xlfn.XLOOKUP(ValueObject[[#This Row],[VONo]],InputValueObjects[VONo],InputValueObjects[PK],"",0,1)</f>
        <v>0</v>
      </c>
      <c r="H54" s="21">
        <f>_xlfn.XLOOKUP(ValueObject[[#This Row],[VONo]],InputValueObjects[VONo],InputValueObjects[NotNull],"",0,1)</f>
        <v>0</v>
      </c>
      <c r="I54" s="21" t="str">
        <f>_xlfn.XLOOKUP(ValueObject[[#This Row],[VONo]],InputValueObjects[VONo],InputValueObjects[型],"",0,1)</f>
        <v>?</v>
      </c>
      <c r="J54" s="21" t="str">
        <f>REPLACE(ValueObject[[#This Row],[ValueObject]],1,1,LOWER(LEFT(ValueObject[[#This Row],[ValueObject]])))</f>
        <v/>
      </c>
      <c r="K54" s="21" t="str">
        <f>ValueObject[[#This Row],[型]]&amp;" "&amp;ValueObject[[#This Row],[変数_VO]]</f>
        <v xml:space="preserve">? </v>
      </c>
      <c r="L54" s="21" t="str">
        <f>_xlfn.XLOOKUP(ValueObject[[#This Row],[VONo]],InputValueObjects[VONo],InputValueObjects[Entity_プロパティ],"",0,1)</f>
        <v/>
      </c>
      <c r="M54" s="21" t="str">
        <f>ValueObject[[#This Row],[Entity_プロパティ]]&amp;" = new "&amp;ValueObject[[#This Row],[ValueObject]]&amp;"("&amp;ValueObject[[#This Row],[変数_VO]]&amp;");"</f>
        <v xml:space="preserve"> = new ();</v>
      </c>
      <c r="N54" s="21" t="str">
        <f>"public "&amp;ValueObject[[#This Row],[ValueObject]]&amp;" "&amp;ValueObject[[#This Row],[Entity_プロパティ]]&amp;" { get; }"</f>
        <v>public   { get; }</v>
      </c>
      <c r="O54" s="21" t="str">
        <f>_xlfn.XLOOKUP(SUBSTITUTE(ValueObject[[#This Row],[型]],"?",""),Types[型],Types[Convert],"",,1)</f>
        <v/>
      </c>
      <c r="P54" s="21" t="str">
        <f>_xlfn.XLOOKUP(SUBSTITUTE(ValueObject[[#This Row],[型]],"?",""),Types[型],Types[型_SQLite],"",0,1)</f>
        <v/>
      </c>
      <c r="Q54" s="21" t="str">
        <f>IF(ValueObject[[#This Row],[SQLite_型]]="","",ValueObject[[#This Row],[DBテーブル_物理名]]&amp;" "&amp;ValueObject[[#This Row],[SQLite_型]])</f>
        <v/>
      </c>
      <c r="R54" s="19" t="str" cm="1">
        <f t="array" ref="R54">SUBSTITUTE(SUBSTITUTE(Templates[Repository_Entity_Args_NotNull],"__Convert__",ValueObject[[#This Row],[Convert]]),"__TableColumn__",ValueObject[[#This Row],[DBテーブル_物理名]])</f>
        <v>(reader["0"])</v>
      </c>
      <c r="S54" s="19" t="str" cm="1">
        <f t="array" ref="S54">SUBSTITUTE(SUBSTITUTE(Templates[Repository_Entity_Args_Null],"__Convert__",ValueObject[[#This Row],[Convert]]),"__TableColumn__",ValueObject[[#This Row],[DBテーブル_物理名]])</f>
        <v>reader["0"] != DBNull.Value ? (reader["0"]) : null</v>
      </c>
      <c r="T54" s="19" t="str">
        <f>IF(ValueObject[[#This Row],[NotNull]]=1,ValueObject[[#This Row],[Repository_Entity_Args_NotNull]],ValueObject[[#This Row],[Repository_Entity_Args_Null]])</f>
        <v>reader["0"] != DBNull.Value ? (reader["0"]) : null</v>
      </c>
      <c r="U54" s="19" t="str">
        <f>ValueObject[[#This Row],[DBテーブル_物理名]]&amp;" = @"&amp;ValueObject[[#This Row],[DBテーブル_物理名]]</f>
        <v>0 = @0</v>
      </c>
      <c r="V54" s="19" t="str" cm="1">
        <f t="array" ref="V54">SUBSTITUTE(SUBSTITUTE(Templates[SQLiteParameter_Args],"__Column__",ValueObject[[#This Row],[DBテーブル_物理名]]),"__VO__",ValueObject[[#This Row],[Entity_プロパティ]])</f>
        <v>new SQLiteParameter("@0", entity..Value)</v>
      </c>
      <c r="W54" s="19" t="str" cm="1">
        <f t="array" ref="W54">SUBSTITUTE(SUBSTITUTE(Templates[ViewModelEntity_Property_get],"__Type__",ValueObject[[#This Row],[型]]),"__EntityProperty__",ValueObject[[#This Row],[Entity_プロパティ]])</f>
        <v xml:space="preserve">        public ?  =&gt; _entity..Value;</v>
      </c>
      <c r="X54" s="19" t="str" cm="1">
        <f t="array" ref="X54">SUBSTITUTE(SUBSTITUTE(Templates[ViewModelEntity_Property_getset],"__Type__",ValueObject[[#This Row],[型]]),"__EntityProperty__",ValueObject[[#This Row],[Entity_プロパティ]])</f>
        <v xml:space="preserve">       public ?  
        {
            get { return _entity..Value; }
            set { _entity. = new (value); }
        }</v>
      </c>
      <c r="Y54" s="19" t="str" cm="1">
        <f t="array" ref="Y5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5" spans="2:25" ht="20.05" customHeight="1" x14ac:dyDescent="0.4">
      <c r="B55" s="20">
        <f>ROW(ValueObject[[#This Row],[VONo]])-3</f>
        <v>52</v>
      </c>
      <c r="C55" s="21" t="str">
        <f>_xlfn.XLOOKUP(ValueObject[[#This Row],[VONo]],InputValueObjects[VONo],InputValueObjects[Entity],"",0,1)</f>
        <v/>
      </c>
      <c r="D55" s="21" t="str">
        <f>_xlfn.XLOOKUP(ValueObject[[#This Row],[VONo]],InputValueObjects[VONo],InputValueObjects[ValueObject],"",0,1)</f>
        <v/>
      </c>
      <c r="E55" s="21">
        <f>_xlfn.XLOOKUP(ValueObject[[#This Row],[VONo]],InputValueObjects[VONo],InputValueObjects[DBカラム_物理名],"",0,1)</f>
        <v>0</v>
      </c>
      <c r="F55" s="19" t="str">
        <f>"@"&amp;ValueObject[[#This Row],[DBテーブル_物理名]]</f>
        <v>@0</v>
      </c>
      <c r="G55" s="21">
        <f>_xlfn.XLOOKUP(ValueObject[[#This Row],[VONo]],InputValueObjects[VONo],InputValueObjects[PK],"",0,1)</f>
        <v>0</v>
      </c>
      <c r="H55" s="21">
        <f>_xlfn.XLOOKUP(ValueObject[[#This Row],[VONo]],InputValueObjects[VONo],InputValueObjects[NotNull],"",0,1)</f>
        <v>0</v>
      </c>
      <c r="I55" s="21" t="str">
        <f>_xlfn.XLOOKUP(ValueObject[[#This Row],[VONo]],InputValueObjects[VONo],InputValueObjects[型],"",0,1)</f>
        <v>?</v>
      </c>
      <c r="J55" s="21" t="str">
        <f>REPLACE(ValueObject[[#This Row],[ValueObject]],1,1,LOWER(LEFT(ValueObject[[#This Row],[ValueObject]])))</f>
        <v/>
      </c>
      <c r="K55" s="21" t="str">
        <f>ValueObject[[#This Row],[型]]&amp;" "&amp;ValueObject[[#This Row],[変数_VO]]</f>
        <v xml:space="preserve">? </v>
      </c>
      <c r="L55" s="21" t="str">
        <f>_xlfn.XLOOKUP(ValueObject[[#This Row],[VONo]],InputValueObjects[VONo],InputValueObjects[Entity_プロパティ],"",0,1)</f>
        <v/>
      </c>
      <c r="M55" s="21" t="str">
        <f>ValueObject[[#This Row],[Entity_プロパティ]]&amp;" = new "&amp;ValueObject[[#This Row],[ValueObject]]&amp;"("&amp;ValueObject[[#This Row],[変数_VO]]&amp;");"</f>
        <v xml:space="preserve"> = new ();</v>
      </c>
      <c r="N55" s="21" t="str">
        <f>"public "&amp;ValueObject[[#This Row],[ValueObject]]&amp;" "&amp;ValueObject[[#This Row],[Entity_プロパティ]]&amp;" { get; }"</f>
        <v>public   { get; }</v>
      </c>
      <c r="O55" s="21" t="str">
        <f>_xlfn.XLOOKUP(SUBSTITUTE(ValueObject[[#This Row],[型]],"?",""),Types[型],Types[Convert],"",,1)</f>
        <v/>
      </c>
      <c r="P55" s="21" t="str">
        <f>_xlfn.XLOOKUP(SUBSTITUTE(ValueObject[[#This Row],[型]],"?",""),Types[型],Types[型_SQLite],"",0,1)</f>
        <v/>
      </c>
      <c r="Q55" s="21" t="str">
        <f>IF(ValueObject[[#This Row],[SQLite_型]]="","",ValueObject[[#This Row],[DBテーブル_物理名]]&amp;" "&amp;ValueObject[[#This Row],[SQLite_型]])</f>
        <v/>
      </c>
      <c r="R55" s="19" t="str" cm="1">
        <f t="array" ref="R55">SUBSTITUTE(SUBSTITUTE(Templates[Repository_Entity_Args_NotNull],"__Convert__",ValueObject[[#This Row],[Convert]]),"__TableColumn__",ValueObject[[#This Row],[DBテーブル_物理名]])</f>
        <v>(reader["0"])</v>
      </c>
      <c r="S55" s="19" t="str" cm="1">
        <f t="array" ref="S55">SUBSTITUTE(SUBSTITUTE(Templates[Repository_Entity_Args_Null],"__Convert__",ValueObject[[#This Row],[Convert]]),"__TableColumn__",ValueObject[[#This Row],[DBテーブル_物理名]])</f>
        <v>reader["0"] != DBNull.Value ? (reader["0"]) : null</v>
      </c>
      <c r="T55" s="19" t="str">
        <f>IF(ValueObject[[#This Row],[NotNull]]=1,ValueObject[[#This Row],[Repository_Entity_Args_NotNull]],ValueObject[[#This Row],[Repository_Entity_Args_Null]])</f>
        <v>reader["0"] != DBNull.Value ? (reader["0"]) : null</v>
      </c>
      <c r="U55" s="19" t="str">
        <f>ValueObject[[#This Row],[DBテーブル_物理名]]&amp;" = @"&amp;ValueObject[[#This Row],[DBテーブル_物理名]]</f>
        <v>0 = @0</v>
      </c>
      <c r="V55" s="19" t="str" cm="1">
        <f t="array" ref="V55">SUBSTITUTE(SUBSTITUTE(Templates[SQLiteParameter_Args],"__Column__",ValueObject[[#This Row],[DBテーブル_物理名]]),"__VO__",ValueObject[[#This Row],[Entity_プロパティ]])</f>
        <v>new SQLiteParameter("@0", entity..Value)</v>
      </c>
      <c r="W55" s="19" t="str" cm="1">
        <f t="array" ref="W55">SUBSTITUTE(SUBSTITUTE(Templates[ViewModelEntity_Property_get],"__Type__",ValueObject[[#This Row],[型]]),"__EntityProperty__",ValueObject[[#This Row],[Entity_プロパティ]])</f>
        <v xml:space="preserve">        public ?  =&gt; _entity..Value;</v>
      </c>
      <c r="X55" s="19" t="str" cm="1">
        <f t="array" ref="X55">SUBSTITUTE(SUBSTITUTE(Templates[ViewModelEntity_Property_getset],"__Type__",ValueObject[[#This Row],[型]]),"__EntityProperty__",ValueObject[[#This Row],[Entity_プロパティ]])</f>
        <v xml:space="preserve">       public ?  
        {
            get { return _entity..Value; }
            set { _entity. = new (value); }
        }</v>
      </c>
      <c r="Y55" s="19" t="str" cm="1">
        <f t="array" ref="Y5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6" spans="2:25" ht="20.05" customHeight="1" x14ac:dyDescent="0.4">
      <c r="B56" s="20">
        <f>ROW(ValueObject[[#This Row],[VONo]])-3</f>
        <v>53</v>
      </c>
      <c r="C56" s="21" t="str">
        <f>_xlfn.XLOOKUP(ValueObject[[#This Row],[VONo]],InputValueObjects[VONo],InputValueObjects[Entity],"",0,1)</f>
        <v/>
      </c>
      <c r="D56" s="21" t="str">
        <f>_xlfn.XLOOKUP(ValueObject[[#This Row],[VONo]],InputValueObjects[VONo],InputValueObjects[ValueObject],"",0,1)</f>
        <v/>
      </c>
      <c r="E56" s="21">
        <f>_xlfn.XLOOKUP(ValueObject[[#This Row],[VONo]],InputValueObjects[VONo],InputValueObjects[DBカラム_物理名],"",0,1)</f>
        <v>0</v>
      </c>
      <c r="F56" s="19" t="str">
        <f>"@"&amp;ValueObject[[#This Row],[DBテーブル_物理名]]</f>
        <v>@0</v>
      </c>
      <c r="G56" s="21">
        <f>_xlfn.XLOOKUP(ValueObject[[#This Row],[VONo]],InputValueObjects[VONo],InputValueObjects[PK],"",0,1)</f>
        <v>0</v>
      </c>
      <c r="H56" s="21">
        <f>_xlfn.XLOOKUP(ValueObject[[#This Row],[VONo]],InputValueObjects[VONo],InputValueObjects[NotNull],"",0,1)</f>
        <v>0</v>
      </c>
      <c r="I56" s="21" t="str">
        <f>_xlfn.XLOOKUP(ValueObject[[#This Row],[VONo]],InputValueObjects[VONo],InputValueObjects[型],"",0,1)</f>
        <v>?</v>
      </c>
      <c r="J56" s="21" t="str">
        <f>REPLACE(ValueObject[[#This Row],[ValueObject]],1,1,LOWER(LEFT(ValueObject[[#This Row],[ValueObject]])))</f>
        <v/>
      </c>
      <c r="K56" s="21" t="str">
        <f>ValueObject[[#This Row],[型]]&amp;" "&amp;ValueObject[[#This Row],[変数_VO]]</f>
        <v xml:space="preserve">? </v>
      </c>
      <c r="L56" s="21" t="str">
        <f>_xlfn.XLOOKUP(ValueObject[[#This Row],[VONo]],InputValueObjects[VONo],InputValueObjects[Entity_プロパティ],"",0,1)</f>
        <v/>
      </c>
      <c r="M56" s="21" t="str">
        <f>ValueObject[[#This Row],[Entity_プロパティ]]&amp;" = new "&amp;ValueObject[[#This Row],[ValueObject]]&amp;"("&amp;ValueObject[[#This Row],[変数_VO]]&amp;");"</f>
        <v xml:space="preserve"> = new ();</v>
      </c>
      <c r="N56" s="21" t="str">
        <f>"public "&amp;ValueObject[[#This Row],[ValueObject]]&amp;" "&amp;ValueObject[[#This Row],[Entity_プロパティ]]&amp;" { get; }"</f>
        <v>public   { get; }</v>
      </c>
      <c r="O56" s="21" t="str">
        <f>_xlfn.XLOOKUP(SUBSTITUTE(ValueObject[[#This Row],[型]],"?",""),Types[型],Types[Convert],"",,1)</f>
        <v/>
      </c>
      <c r="P56" s="21" t="str">
        <f>_xlfn.XLOOKUP(SUBSTITUTE(ValueObject[[#This Row],[型]],"?",""),Types[型],Types[型_SQLite],"",0,1)</f>
        <v/>
      </c>
      <c r="Q56" s="21" t="str">
        <f>IF(ValueObject[[#This Row],[SQLite_型]]="","",ValueObject[[#This Row],[DBテーブル_物理名]]&amp;" "&amp;ValueObject[[#This Row],[SQLite_型]])</f>
        <v/>
      </c>
      <c r="R56" s="19" t="str" cm="1">
        <f t="array" ref="R56">SUBSTITUTE(SUBSTITUTE(Templates[Repository_Entity_Args_NotNull],"__Convert__",ValueObject[[#This Row],[Convert]]),"__TableColumn__",ValueObject[[#This Row],[DBテーブル_物理名]])</f>
        <v>(reader["0"])</v>
      </c>
      <c r="S56" s="19" t="str" cm="1">
        <f t="array" ref="S56">SUBSTITUTE(SUBSTITUTE(Templates[Repository_Entity_Args_Null],"__Convert__",ValueObject[[#This Row],[Convert]]),"__TableColumn__",ValueObject[[#This Row],[DBテーブル_物理名]])</f>
        <v>reader["0"] != DBNull.Value ? (reader["0"]) : null</v>
      </c>
      <c r="T56" s="19" t="str">
        <f>IF(ValueObject[[#This Row],[NotNull]]=1,ValueObject[[#This Row],[Repository_Entity_Args_NotNull]],ValueObject[[#This Row],[Repository_Entity_Args_Null]])</f>
        <v>reader["0"] != DBNull.Value ? (reader["0"]) : null</v>
      </c>
      <c r="U56" s="19" t="str">
        <f>ValueObject[[#This Row],[DBテーブル_物理名]]&amp;" = @"&amp;ValueObject[[#This Row],[DBテーブル_物理名]]</f>
        <v>0 = @0</v>
      </c>
      <c r="V56" s="19" t="str" cm="1">
        <f t="array" ref="V56">SUBSTITUTE(SUBSTITUTE(Templates[SQLiteParameter_Args],"__Column__",ValueObject[[#This Row],[DBテーブル_物理名]]),"__VO__",ValueObject[[#This Row],[Entity_プロパティ]])</f>
        <v>new SQLiteParameter("@0", entity..Value)</v>
      </c>
      <c r="W56" s="19" t="str" cm="1">
        <f t="array" ref="W56">SUBSTITUTE(SUBSTITUTE(Templates[ViewModelEntity_Property_get],"__Type__",ValueObject[[#This Row],[型]]),"__EntityProperty__",ValueObject[[#This Row],[Entity_プロパティ]])</f>
        <v xml:space="preserve">        public ?  =&gt; _entity..Value;</v>
      </c>
      <c r="X56" s="19" t="str" cm="1">
        <f t="array" ref="X56">SUBSTITUTE(SUBSTITUTE(Templates[ViewModelEntity_Property_getset],"__Type__",ValueObject[[#This Row],[型]]),"__EntityProperty__",ValueObject[[#This Row],[Entity_プロパティ]])</f>
        <v xml:space="preserve">       public ?  
        {
            get { return _entity..Value; }
            set { _entity. = new (value); }
        }</v>
      </c>
      <c r="Y56" s="19" t="str" cm="1">
        <f t="array" ref="Y5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7" spans="2:25" ht="20.05" customHeight="1" x14ac:dyDescent="0.4">
      <c r="B57" s="20">
        <f>ROW(ValueObject[[#This Row],[VONo]])-3</f>
        <v>54</v>
      </c>
      <c r="C57" s="21" t="str">
        <f>_xlfn.XLOOKUP(ValueObject[[#This Row],[VONo]],InputValueObjects[VONo],InputValueObjects[Entity],"",0,1)</f>
        <v/>
      </c>
      <c r="D57" s="21" t="str">
        <f>_xlfn.XLOOKUP(ValueObject[[#This Row],[VONo]],InputValueObjects[VONo],InputValueObjects[ValueObject],"",0,1)</f>
        <v/>
      </c>
      <c r="E57" s="21">
        <f>_xlfn.XLOOKUP(ValueObject[[#This Row],[VONo]],InputValueObjects[VONo],InputValueObjects[DBカラム_物理名],"",0,1)</f>
        <v>0</v>
      </c>
      <c r="F57" s="19" t="str">
        <f>"@"&amp;ValueObject[[#This Row],[DBテーブル_物理名]]</f>
        <v>@0</v>
      </c>
      <c r="G57" s="21">
        <f>_xlfn.XLOOKUP(ValueObject[[#This Row],[VONo]],InputValueObjects[VONo],InputValueObjects[PK],"",0,1)</f>
        <v>0</v>
      </c>
      <c r="H57" s="21">
        <f>_xlfn.XLOOKUP(ValueObject[[#This Row],[VONo]],InputValueObjects[VONo],InputValueObjects[NotNull],"",0,1)</f>
        <v>0</v>
      </c>
      <c r="I57" s="21" t="str">
        <f>_xlfn.XLOOKUP(ValueObject[[#This Row],[VONo]],InputValueObjects[VONo],InputValueObjects[型],"",0,1)</f>
        <v>?</v>
      </c>
      <c r="J57" s="21" t="str">
        <f>REPLACE(ValueObject[[#This Row],[ValueObject]],1,1,LOWER(LEFT(ValueObject[[#This Row],[ValueObject]])))</f>
        <v/>
      </c>
      <c r="K57" s="21" t="str">
        <f>ValueObject[[#This Row],[型]]&amp;" "&amp;ValueObject[[#This Row],[変数_VO]]</f>
        <v xml:space="preserve">? </v>
      </c>
      <c r="L57" s="21" t="str">
        <f>_xlfn.XLOOKUP(ValueObject[[#This Row],[VONo]],InputValueObjects[VONo],InputValueObjects[Entity_プロパティ],"",0,1)</f>
        <v/>
      </c>
      <c r="M57" s="21" t="str">
        <f>ValueObject[[#This Row],[Entity_プロパティ]]&amp;" = new "&amp;ValueObject[[#This Row],[ValueObject]]&amp;"("&amp;ValueObject[[#This Row],[変数_VO]]&amp;");"</f>
        <v xml:space="preserve"> = new ();</v>
      </c>
      <c r="N57" s="21" t="str">
        <f>"public "&amp;ValueObject[[#This Row],[ValueObject]]&amp;" "&amp;ValueObject[[#This Row],[Entity_プロパティ]]&amp;" { get; }"</f>
        <v>public   { get; }</v>
      </c>
      <c r="O57" s="21" t="str">
        <f>_xlfn.XLOOKUP(SUBSTITUTE(ValueObject[[#This Row],[型]],"?",""),Types[型],Types[Convert],"",,1)</f>
        <v/>
      </c>
      <c r="P57" s="21" t="str">
        <f>_xlfn.XLOOKUP(SUBSTITUTE(ValueObject[[#This Row],[型]],"?",""),Types[型],Types[型_SQLite],"",0,1)</f>
        <v/>
      </c>
      <c r="Q57" s="21" t="str">
        <f>IF(ValueObject[[#This Row],[SQLite_型]]="","",ValueObject[[#This Row],[DBテーブル_物理名]]&amp;" "&amp;ValueObject[[#This Row],[SQLite_型]])</f>
        <v/>
      </c>
      <c r="R57" s="19" t="str" cm="1">
        <f t="array" ref="R57">SUBSTITUTE(SUBSTITUTE(Templates[Repository_Entity_Args_NotNull],"__Convert__",ValueObject[[#This Row],[Convert]]),"__TableColumn__",ValueObject[[#This Row],[DBテーブル_物理名]])</f>
        <v>(reader["0"])</v>
      </c>
      <c r="S57" s="19" t="str" cm="1">
        <f t="array" ref="S57">SUBSTITUTE(SUBSTITUTE(Templates[Repository_Entity_Args_Null],"__Convert__",ValueObject[[#This Row],[Convert]]),"__TableColumn__",ValueObject[[#This Row],[DBテーブル_物理名]])</f>
        <v>reader["0"] != DBNull.Value ? (reader["0"]) : null</v>
      </c>
      <c r="T57" s="19" t="str">
        <f>IF(ValueObject[[#This Row],[NotNull]]=1,ValueObject[[#This Row],[Repository_Entity_Args_NotNull]],ValueObject[[#This Row],[Repository_Entity_Args_Null]])</f>
        <v>reader["0"] != DBNull.Value ? (reader["0"]) : null</v>
      </c>
      <c r="U57" s="19" t="str">
        <f>ValueObject[[#This Row],[DBテーブル_物理名]]&amp;" = @"&amp;ValueObject[[#This Row],[DBテーブル_物理名]]</f>
        <v>0 = @0</v>
      </c>
      <c r="V57" s="19" t="str" cm="1">
        <f t="array" ref="V57">SUBSTITUTE(SUBSTITUTE(Templates[SQLiteParameter_Args],"__Column__",ValueObject[[#This Row],[DBテーブル_物理名]]),"__VO__",ValueObject[[#This Row],[Entity_プロパティ]])</f>
        <v>new SQLiteParameter("@0", entity..Value)</v>
      </c>
      <c r="W57" s="19" t="str" cm="1">
        <f t="array" ref="W57">SUBSTITUTE(SUBSTITUTE(Templates[ViewModelEntity_Property_get],"__Type__",ValueObject[[#This Row],[型]]),"__EntityProperty__",ValueObject[[#This Row],[Entity_プロパティ]])</f>
        <v xml:space="preserve">        public ?  =&gt; _entity..Value;</v>
      </c>
      <c r="X57" s="19" t="str" cm="1">
        <f t="array" ref="X57">SUBSTITUTE(SUBSTITUTE(Templates[ViewModelEntity_Property_getset],"__Type__",ValueObject[[#This Row],[型]]),"__EntityProperty__",ValueObject[[#This Row],[Entity_プロパティ]])</f>
        <v xml:space="preserve">       public ?  
        {
            get { return _entity..Value; }
            set { _entity. = new (value); }
        }</v>
      </c>
      <c r="Y57" s="19" t="str" cm="1">
        <f t="array" ref="Y5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8" spans="2:25" ht="20.05" customHeight="1" x14ac:dyDescent="0.4">
      <c r="B58" s="20">
        <f>ROW(ValueObject[[#This Row],[VONo]])-3</f>
        <v>55</v>
      </c>
      <c r="C58" s="21" t="str">
        <f>_xlfn.XLOOKUP(ValueObject[[#This Row],[VONo]],InputValueObjects[VONo],InputValueObjects[Entity],"",0,1)</f>
        <v/>
      </c>
      <c r="D58" s="21" t="str">
        <f>_xlfn.XLOOKUP(ValueObject[[#This Row],[VONo]],InputValueObjects[VONo],InputValueObjects[ValueObject],"",0,1)</f>
        <v/>
      </c>
      <c r="E58" s="21">
        <f>_xlfn.XLOOKUP(ValueObject[[#This Row],[VONo]],InputValueObjects[VONo],InputValueObjects[DBカラム_物理名],"",0,1)</f>
        <v>0</v>
      </c>
      <c r="F58" s="19" t="str">
        <f>"@"&amp;ValueObject[[#This Row],[DBテーブル_物理名]]</f>
        <v>@0</v>
      </c>
      <c r="G58" s="21">
        <f>_xlfn.XLOOKUP(ValueObject[[#This Row],[VONo]],InputValueObjects[VONo],InputValueObjects[PK],"",0,1)</f>
        <v>0</v>
      </c>
      <c r="H58" s="21">
        <f>_xlfn.XLOOKUP(ValueObject[[#This Row],[VONo]],InputValueObjects[VONo],InputValueObjects[NotNull],"",0,1)</f>
        <v>0</v>
      </c>
      <c r="I58" s="21" t="str">
        <f>_xlfn.XLOOKUP(ValueObject[[#This Row],[VONo]],InputValueObjects[VONo],InputValueObjects[型],"",0,1)</f>
        <v>?</v>
      </c>
      <c r="J58" s="21" t="str">
        <f>REPLACE(ValueObject[[#This Row],[ValueObject]],1,1,LOWER(LEFT(ValueObject[[#This Row],[ValueObject]])))</f>
        <v/>
      </c>
      <c r="K58" s="21" t="str">
        <f>ValueObject[[#This Row],[型]]&amp;" "&amp;ValueObject[[#This Row],[変数_VO]]</f>
        <v xml:space="preserve">? </v>
      </c>
      <c r="L58" s="21" t="str">
        <f>_xlfn.XLOOKUP(ValueObject[[#This Row],[VONo]],InputValueObjects[VONo],InputValueObjects[Entity_プロパティ],"",0,1)</f>
        <v/>
      </c>
      <c r="M58" s="21" t="str">
        <f>ValueObject[[#This Row],[Entity_プロパティ]]&amp;" = new "&amp;ValueObject[[#This Row],[ValueObject]]&amp;"("&amp;ValueObject[[#This Row],[変数_VO]]&amp;");"</f>
        <v xml:space="preserve"> = new ();</v>
      </c>
      <c r="N58" s="21" t="str">
        <f>"public "&amp;ValueObject[[#This Row],[ValueObject]]&amp;" "&amp;ValueObject[[#This Row],[Entity_プロパティ]]&amp;" { get; }"</f>
        <v>public   { get; }</v>
      </c>
      <c r="O58" s="21" t="str">
        <f>_xlfn.XLOOKUP(SUBSTITUTE(ValueObject[[#This Row],[型]],"?",""),Types[型],Types[Convert],"",,1)</f>
        <v/>
      </c>
      <c r="P58" s="21" t="str">
        <f>_xlfn.XLOOKUP(SUBSTITUTE(ValueObject[[#This Row],[型]],"?",""),Types[型],Types[型_SQLite],"",0,1)</f>
        <v/>
      </c>
      <c r="Q58" s="21" t="str">
        <f>IF(ValueObject[[#This Row],[SQLite_型]]="","",ValueObject[[#This Row],[DBテーブル_物理名]]&amp;" "&amp;ValueObject[[#This Row],[SQLite_型]])</f>
        <v/>
      </c>
      <c r="R58" s="19" t="str" cm="1">
        <f t="array" ref="R58">SUBSTITUTE(SUBSTITUTE(Templates[Repository_Entity_Args_NotNull],"__Convert__",ValueObject[[#This Row],[Convert]]),"__TableColumn__",ValueObject[[#This Row],[DBテーブル_物理名]])</f>
        <v>(reader["0"])</v>
      </c>
      <c r="S58" s="19" t="str" cm="1">
        <f t="array" ref="S58">SUBSTITUTE(SUBSTITUTE(Templates[Repository_Entity_Args_Null],"__Convert__",ValueObject[[#This Row],[Convert]]),"__TableColumn__",ValueObject[[#This Row],[DBテーブル_物理名]])</f>
        <v>reader["0"] != DBNull.Value ? (reader["0"]) : null</v>
      </c>
      <c r="T58" s="19" t="str">
        <f>IF(ValueObject[[#This Row],[NotNull]]=1,ValueObject[[#This Row],[Repository_Entity_Args_NotNull]],ValueObject[[#This Row],[Repository_Entity_Args_Null]])</f>
        <v>reader["0"] != DBNull.Value ? (reader["0"]) : null</v>
      </c>
      <c r="U58" s="19" t="str">
        <f>ValueObject[[#This Row],[DBテーブル_物理名]]&amp;" = @"&amp;ValueObject[[#This Row],[DBテーブル_物理名]]</f>
        <v>0 = @0</v>
      </c>
      <c r="V58" s="19" t="str" cm="1">
        <f t="array" ref="V58">SUBSTITUTE(SUBSTITUTE(Templates[SQLiteParameter_Args],"__Column__",ValueObject[[#This Row],[DBテーブル_物理名]]),"__VO__",ValueObject[[#This Row],[Entity_プロパティ]])</f>
        <v>new SQLiteParameter("@0", entity..Value)</v>
      </c>
      <c r="W58" s="19" t="str" cm="1">
        <f t="array" ref="W58">SUBSTITUTE(SUBSTITUTE(Templates[ViewModelEntity_Property_get],"__Type__",ValueObject[[#This Row],[型]]),"__EntityProperty__",ValueObject[[#This Row],[Entity_プロパティ]])</f>
        <v xml:space="preserve">        public ?  =&gt; _entity..Value;</v>
      </c>
      <c r="X58" s="19" t="str" cm="1">
        <f t="array" ref="X58">SUBSTITUTE(SUBSTITUTE(Templates[ViewModelEntity_Property_getset],"__Type__",ValueObject[[#This Row],[型]]),"__EntityProperty__",ValueObject[[#This Row],[Entity_プロパティ]])</f>
        <v xml:space="preserve">       public ?  
        {
            get { return _entity..Value; }
            set { _entity. = new (value); }
        }</v>
      </c>
      <c r="Y58" s="19" t="str" cm="1">
        <f t="array" ref="Y5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9" spans="2:25" ht="20.05" customHeight="1" x14ac:dyDescent="0.4">
      <c r="B59" s="20">
        <f>ROW(ValueObject[[#This Row],[VONo]])-3</f>
        <v>56</v>
      </c>
      <c r="C59" s="21" t="str">
        <f>_xlfn.XLOOKUP(ValueObject[[#This Row],[VONo]],InputValueObjects[VONo],InputValueObjects[Entity],"",0,1)</f>
        <v/>
      </c>
      <c r="D59" s="21" t="str">
        <f>_xlfn.XLOOKUP(ValueObject[[#This Row],[VONo]],InputValueObjects[VONo],InputValueObjects[ValueObject],"",0,1)</f>
        <v/>
      </c>
      <c r="E59" s="21">
        <f>_xlfn.XLOOKUP(ValueObject[[#This Row],[VONo]],InputValueObjects[VONo],InputValueObjects[DBカラム_物理名],"",0,1)</f>
        <v>0</v>
      </c>
      <c r="F59" s="19" t="str">
        <f>"@"&amp;ValueObject[[#This Row],[DBテーブル_物理名]]</f>
        <v>@0</v>
      </c>
      <c r="G59" s="21">
        <f>_xlfn.XLOOKUP(ValueObject[[#This Row],[VONo]],InputValueObjects[VONo],InputValueObjects[PK],"",0,1)</f>
        <v>0</v>
      </c>
      <c r="H59" s="21">
        <f>_xlfn.XLOOKUP(ValueObject[[#This Row],[VONo]],InputValueObjects[VONo],InputValueObjects[NotNull],"",0,1)</f>
        <v>0</v>
      </c>
      <c r="I59" s="21" t="str">
        <f>_xlfn.XLOOKUP(ValueObject[[#This Row],[VONo]],InputValueObjects[VONo],InputValueObjects[型],"",0,1)</f>
        <v>?</v>
      </c>
      <c r="J59" s="21" t="str">
        <f>REPLACE(ValueObject[[#This Row],[ValueObject]],1,1,LOWER(LEFT(ValueObject[[#This Row],[ValueObject]])))</f>
        <v/>
      </c>
      <c r="K59" s="21" t="str">
        <f>ValueObject[[#This Row],[型]]&amp;" "&amp;ValueObject[[#This Row],[変数_VO]]</f>
        <v xml:space="preserve">? </v>
      </c>
      <c r="L59" s="21" t="str">
        <f>_xlfn.XLOOKUP(ValueObject[[#This Row],[VONo]],InputValueObjects[VONo],InputValueObjects[Entity_プロパティ],"",0,1)</f>
        <v/>
      </c>
      <c r="M59" s="21" t="str">
        <f>ValueObject[[#This Row],[Entity_プロパティ]]&amp;" = new "&amp;ValueObject[[#This Row],[ValueObject]]&amp;"("&amp;ValueObject[[#This Row],[変数_VO]]&amp;");"</f>
        <v xml:space="preserve"> = new ();</v>
      </c>
      <c r="N59" s="21" t="str">
        <f>"public "&amp;ValueObject[[#This Row],[ValueObject]]&amp;" "&amp;ValueObject[[#This Row],[Entity_プロパティ]]&amp;" { get; }"</f>
        <v>public   { get; }</v>
      </c>
      <c r="O59" s="21" t="str">
        <f>_xlfn.XLOOKUP(SUBSTITUTE(ValueObject[[#This Row],[型]],"?",""),Types[型],Types[Convert],"",,1)</f>
        <v/>
      </c>
      <c r="P59" s="21" t="str">
        <f>_xlfn.XLOOKUP(SUBSTITUTE(ValueObject[[#This Row],[型]],"?",""),Types[型],Types[型_SQLite],"",0,1)</f>
        <v/>
      </c>
      <c r="Q59" s="21" t="str">
        <f>IF(ValueObject[[#This Row],[SQLite_型]]="","",ValueObject[[#This Row],[DBテーブル_物理名]]&amp;" "&amp;ValueObject[[#This Row],[SQLite_型]])</f>
        <v/>
      </c>
      <c r="R59" s="19" t="str" cm="1">
        <f t="array" ref="R59">SUBSTITUTE(SUBSTITUTE(Templates[Repository_Entity_Args_NotNull],"__Convert__",ValueObject[[#This Row],[Convert]]),"__TableColumn__",ValueObject[[#This Row],[DBテーブル_物理名]])</f>
        <v>(reader["0"])</v>
      </c>
      <c r="S59" s="19" t="str" cm="1">
        <f t="array" ref="S59">SUBSTITUTE(SUBSTITUTE(Templates[Repository_Entity_Args_Null],"__Convert__",ValueObject[[#This Row],[Convert]]),"__TableColumn__",ValueObject[[#This Row],[DBテーブル_物理名]])</f>
        <v>reader["0"] != DBNull.Value ? (reader["0"]) : null</v>
      </c>
      <c r="T59" s="19" t="str">
        <f>IF(ValueObject[[#This Row],[NotNull]]=1,ValueObject[[#This Row],[Repository_Entity_Args_NotNull]],ValueObject[[#This Row],[Repository_Entity_Args_Null]])</f>
        <v>reader["0"] != DBNull.Value ? (reader["0"]) : null</v>
      </c>
      <c r="U59" s="19" t="str">
        <f>ValueObject[[#This Row],[DBテーブル_物理名]]&amp;" = @"&amp;ValueObject[[#This Row],[DBテーブル_物理名]]</f>
        <v>0 = @0</v>
      </c>
      <c r="V59" s="19" t="str" cm="1">
        <f t="array" ref="V59">SUBSTITUTE(SUBSTITUTE(Templates[SQLiteParameter_Args],"__Column__",ValueObject[[#This Row],[DBテーブル_物理名]]),"__VO__",ValueObject[[#This Row],[Entity_プロパティ]])</f>
        <v>new SQLiteParameter("@0", entity..Value)</v>
      </c>
      <c r="W59" s="19" t="str" cm="1">
        <f t="array" ref="W59">SUBSTITUTE(SUBSTITUTE(Templates[ViewModelEntity_Property_get],"__Type__",ValueObject[[#This Row],[型]]),"__EntityProperty__",ValueObject[[#This Row],[Entity_プロパティ]])</f>
        <v xml:space="preserve">        public ?  =&gt; _entity..Value;</v>
      </c>
      <c r="X59" s="19" t="str" cm="1">
        <f t="array" ref="X59">SUBSTITUTE(SUBSTITUTE(Templates[ViewModelEntity_Property_getset],"__Type__",ValueObject[[#This Row],[型]]),"__EntityProperty__",ValueObject[[#This Row],[Entity_プロパティ]])</f>
        <v xml:space="preserve">       public ?  
        {
            get { return _entity..Value; }
            set { _entity. = new (value); }
        }</v>
      </c>
      <c r="Y59" s="19" t="str" cm="1">
        <f t="array" ref="Y5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0" spans="2:25" ht="20.05" customHeight="1" x14ac:dyDescent="0.4">
      <c r="B60" s="20">
        <f>ROW(ValueObject[[#This Row],[VONo]])-3</f>
        <v>57</v>
      </c>
      <c r="C60" s="21" t="str">
        <f>_xlfn.XLOOKUP(ValueObject[[#This Row],[VONo]],InputValueObjects[VONo],InputValueObjects[Entity],"",0,1)</f>
        <v/>
      </c>
      <c r="D60" s="21" t="str">
        <f>_xlfn.XLOOKUP(ValueObject[[#This Row],[VONo]],InputValueObjects[VONo],InputValueObjects[ValueObject],"",0,1)</f>
        <v/>
      </c>
      <c r="E60" s="21">
        <f>_xlfn.XLOOKUP(ValueObject[[#This Row],[VONo]],InputValueObjects[VONo],InputValueObjects[DBカラム_物理名],"",0,1)</f>
        <v>0</v>
      </c>
      <c r="F60" s="19" t="str">
        <f>"@"&amp;ValueObject[[#This Row],[DBテーブル_物理名]]</f>
        <v>@0</v>
      </c>
      <c r="G60" s="21">
        <f>_xlfn.XLOOKUP(ValueObject[[#This Row],[VONo]],InputValueObjects[VONo],InputValueObjects[PK],"",0,1)</f>
        <v>0</v>
      </c>
      <c r="H60" s="21">
        <f>_xlfn.XLOOKUP(ValueObject[[#This Row],[VONo]],InputValueObjects[VONo],InputValueObjects[NotNull],"",0,1)</f>
        <v>0</v>
      </c>
      <c r="I60" s="21" t="str">
        <f>_xlfn.XLOOKUP(ValueObject[[#This Row],[VONo]],InputValueObjects[VONo],InputValueObjects[型],"",0,1)</f>
        <v>?</v>
      </c>
      <c r="J60" s="21" t="str">
        <f>REPLACE(ValueObject[[#This Row],[ValueObject]],1,1,LOWER(LEFT(ValueObject[[#This Row],[ValueObject]])))</f>
        <v/>
      </c>
      <c r="K60" s="21" t="str">
        <f>ValueObject[[#This Row],[型]]&amp;" "&amp;ValueObject[[#This Row],[変数_VO]]</f>
        <v xml:space="preserve">? </v>
      </c>
      <c r="L60" s="21" t="str">
        <f>_xlfn.XLOOKUP(ValueObject[[#This Row],[VONo]],InputValueObjects[VONo],InputValueObjects[Entity_プロパティ],"",0,1)</f>
        <v/>
      </c>
      <c r="M60" s="21" t="str">
        <f>ValueObject[[#This Row],[Entity_プロパティ]]&amp;" = new "&amp;ValueObject[[#This Row],[ValueObject]]&amp;"("&amp;ValueObject[[#This Row],[変数_VO]]&amp;");"</f>
        <v xml:space="preserve"> = new ();</v>
      </c>
      <c r="N60" s="21" t="str">
        <f>"public "&amp;ValueObject[[#This Row],[ValueObject]]&amp;" "&amp;ValueObject[[#This Row],[Entity_プロパティ]]&amp;" { get; }"</f>
        <v>public   { get; }</v>
      </c>
      <c r="O60" s="21" t="str">
        <f>_xlfn.XLOOKUP(SUBSTITUTE(ValueObject[[#This Row],[型]],"?",""),Types[型],Types[Convert],"",,1)</f>
        <v/>
      </c>
      <c r="P60" s="21" t="str">
        <f>_xlfn.XLOOKUP(SUBSTITUTE(ValueObject[[#This Row],[型]],"?",""),Types[型],Types[型_SQLite],"",0,1)</f>
        <v/>
      </c>
      <c r="Q60" s="21" t="str">
        <f>IF(ValueObject[[#This Row],[SQLite_型]]="","",ValueObject[[#This Row],[DBテーブル_物理名]]&amp;" "&amp;ValueObject[[#This Row],[SQLite_型]])</f>
        <v/>
      </c>
      <c r="R60" s="19" t="str" cm="1">
        <f t="array" ref="R60">SUBSTITUTE(SUBSTITUTE(Templates[Repository_Entity_Args_NotNull],"__Convert__",ValueObject[[#This Row],[Convert]]),"__TableColumn__",ValueObject[[#This Row],[DBテーブル_物理名]])</f>
        <v>(reader["0"])</v>
      </c>
      <c r="S60" s="19" t="str" cm="1">
        <f t="array" ref="S60">SUBSTITUTE(SUBSTITUTE(Templates[Repository_Entity_Args_Null],"__Convert__",ValueObject[[#This Row],[Convert]]),"__TableColumn__",ValueObject[[#This Row],[DBテーブル_物理名]])</f>
        <v>reader["0"] != DBNull.Value ? (reader["0"]) : null</v>
      </c>
      <c r="T60" s="19" t="str">
        <f>IF(ValueObject[[#This Row],[NotNull]]=1,ValueObject[[#This Row],[Repository_Entity_Args_NotNull]],ValueObject[[#This Row],[Repository_Entity_Args_Null]])</f>
        <v>reader["0"] != DBNull.Value ? (reader["0"]) : null</v>
      </c>
      <c r="U60" s="19" t="str">
        <f>ValueObject[[#This Row],[DBテーブル_物理名]]&amp;" = @"&amp;ValueObject[[#This Row],[DBテーブル_物理名]]</f>
        <v>0 = @0</v>
      </c>
      <c r="V60" s="19" t="str" cm="1">
        <f t="array" ref="V60">SUBSTITUTE(SUBSTITUTE(Templates[SQLiteParameter_Args],"__Column__",ValueObject[[#This Row],[DBテーブル_物理名]]),"__VO__",ValueObject[[#This Row],[Entity_プロパティ]])</f>
        <v>new SQLiteParameter("@0", entity..Value)</v>
      </c>
      <c r="W60" s="19" t="str" cm="1">
        <f t="array" ref="W60">SUBSTITUTE(SUBSTITUTE(Templates[ViewModelEntity_Property_get],"__Type__",ValueObject[[#This Row],[型]]),"__EntityProperty__",ValueObject[[#This Row],[Entity_プロパティ]])</f>
        <v xml:space="preserve">        public ?  =&gt; _entity..Value;</v>
      </c>
      <c r="X60" s="19" t="str" cm="1">
        <f t="array" ref="X60">SUBSTITUTE(SUBSTITUTE(Templates[ViewModelEntity_Property_getset],"__Type__",ValueObject[[#This Row],[型]]),"__EntityProperty__",ValueObject[[#This Row],[Entity_プロパティ]])</f>
        <v xml:space="preserve">       public ?  
        {
            get { return _entity..Value; }
            set { _entity. = new (value); }
        }</v>
      </c>
      <c r="Y60" s="19" t="str" cm="1">
        <f t="array" ref="Y6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1" spans="2:25" ht="20.05" customHeight="1" x14ac:dyDescent="0.4">
      <c r="B61" s="20">
        <f>ROW(ValueObject[[#This Row],[VONo]])-3</f>
        <v>58</v>
      </c>
      <c r="C61" s="21" t="str">
        <f>_xlfn.XLOOKUP(ValueObject[[#This Row],[VONo]],InputValueObjects[VONo],InputValueObjects[Entity],"",0,1)</f>
        <v/>
      </c>
      <c r="D61" s="21" t="str">
        <f>_xlfn.XLOOKUP(ValueObject[[#This Row],[VONo]],InputValueObjects[VONo],InputValueObjects[ValueObject],"",0,1)</f>
        <v/>
      </c>
      <c r="E61" s="21">
        <f>_xlfn.XLOOKUP(ValueObject[[#This Row],[VONo]],InputValueObjects[VONo],InputValueObjects[DBカラム_物理名],"",0,1)</f>
        <v>0</v>
      </c>
      <c r="F61" s="19" t="str">
        <f>"@"&amp;ValueObject[[#This Row],[DBテーブル_物理名]]</f>
        <v>@0</v>
      </c>
      <c r="G61" s="21">
        <f>_xlfn.XLOOKUP(ValueObject[[#This Row],[VONo]],InputValueObjects[VONo],InputValueObjects[PK],"",0,1)</f>
        <v>0</v>
      </c>
      <c r="H61" s="21">
        <f>_xlfn.XLOOKUP(ValueObject[[#This Row],[VONo]],InputValueObjects[VONo],InputValueObjects[NotNull],"",0,1)</f>
        <v>0</v>
      </c>
      <c r="I61" s="21" t="str">
        <f>_xlfn.XLOOKUP(ValueObject[[#This Row],[VONo]],InputValueObjects[VONo],InputValueObjects[型],"",0,1)</f>
        <v>?</v>
      </c>
      <c r="J61" s="21" t="str">
        <f>REPLACE(ValueObject[[#This Row],[ValueObject]],1,1,LOWER(LEFT(ValueObject[[#This Row],[ValueObject]])))</f>
        <v/>
      </c>
      <c r="K61" s="21" t="str">
        <f>ValueObject[[#This Row],[型]]&amp;" "&amp;ValueObject[[#This Row],[変数_VO]]</f>
        <v xml:space="preserve">? </v>
      </c>
      <c r="L61" s="21" t="str">
        <f>_xlfn.XLOOKUP(ValueObject[[#This Row],[VONo]],InputValueObjects[VONo],InputValueObjects[Entity_プロパティ],"",0,1)</f>
        <v/>
      </c>
      <c r="M61" s="21" t="str">
        <f>ValueObject[[#This Row],[Entity_プロパティ]]&amp;" = new "&amp;ValueObject[[#This Row],[ValueObject]]&amp;"("&amp;ValueObject[[#This Row],[変数_VO]]&amp;");"</f>
        <v xml:space="preserve"> = new ();</v>
      </c>
      <c r="N61" s="21" t="str">
        <f>"public "&amp;ValueObject[[#This Row],[ValueObject]]&amp;" "&amp;ValueObject[[#This Row],[Entity_プロパティ]]&amp;" { get; }"</f>
        <v>public   { get; }</v>
      </c>
      <c r="O61" s="21" t="str">
        <f>_xlfn.XLOOKUP(SUBSTITUTE(ValueObject[[#This Row],[型]],"?",""),Types[型],Types[Convert],"",,1)</f>
        <v/>
      </c>
      <c r="P61" s="21" t="str">
        <f>_xlfn.XLOOKUP(SUBSTITUTE(ValueObject[[#This Row],[型]],"?",""),Types[型],Types[型_SQLite],"",0,1)</f>
        <v/>
      </c>
      <c r="Q61" s="21" t="str">
        <f>IF(ValueObject[[#This Row],[SQLite_型]]="","",ValueObject[[#This Row],[DBテーブル_物理名]]&amp;" "&amp;ValueObject[[#This Row],[SQLite_型]])</f>
        <v/>
      </c>
      <c r="R61" s="19" t="str" cm="1">
        <f t="array" ref="R61">SUBSTITUTE(SUBSTITUTE(Templates[Repository_Entity_Args_NotNull],"__Convert__",ValueObject[[#This Row],[Convert]]),"__TableColumn__",ValueObject[[#This Row],[DBテーブル_物理名]])</f>
        <v>(reader["0"])</v>
      </c>
      <c r="S61" s="19" t="str" cm="1">
        <f t="array" ref="S61">SUBSTITUTE(SUBSTITUTE(Templates[Repository_Entity_Args_Null],"__Convert__",ValueObject[[#This Row],[Convert]]),"__TableColumn__",ValueObject[[#This Row],[DBテーブル_物理名]])</f>
        <v>reader["0"] != DBNull.Value ? (reader["0"]) : null</v>
      </c>
      <c r="T61" s="19" t="str">
        <f>IF(ValueObject[[#This Row],[NotNull]]=1,ValueObject[[#This Row],[Repository_Entity_Args_NotNull]],ValueObject[[#This Row],[Repository_Entity_Args_Null]])</f>
        <v>reader["0"] != DBNull.Value ? (reader["0"]) : null</v>
      </c>
      <c r="U61" s="19" t="str">
        <f>ValueObject[[#This Row],[DBテーブル_物理名]]&amp;" = @"&amp;ValueObject[[#This Row],[DBテーブル_物理名]]</f>
        <v>0 = @0</v>
      </c>
      <c r="V61" s="19" t="str" cm="1">
        <f t="array" ref="V61">SUBSTITUTE(SUBSTITUTE(Templates[SQLiteParameter_Args],"__Column__",ValueObject[[#This Row],[DBテーブル_物理名]]),"__VO__",ValueObject[[#This Row],[Entity_プロパティ]])</f>
        <v>new SQLiteParameter("@0", entity..Value)</v>
      </c>
      <c r="W61" s="19" t="str" cm="1">
        <f t="array" ref="W61">SUBSTITUTE(SUBSTITUTE(Templates[ViewModelEntity_Property_get],"__Type__",ValueObject[[#This Row],[型]]),"__EntityProperty__",ValueObject[[#This Row],[Entity_プロパティ]])</f>
        <v xml:space="preserve">        public ?  =&gt; _entity..Value;</v>
      </c>
      <c r="X61" s="19" t="str" cm="1">
        <f t="array" ref="X61">SUBSTITUTE(SUBSTITUTE(Templates[ViewModelEntity_Property_getset],"__Type__",ValueObject[[#This Row],[型]]),"__EntityProperty__",ValueObject[[#This Row],[Entity_プロパティ]])</f>
        <v xml:space="preserve">       public ?  
        {
            get { return _entity..Value; }
            set { _entity. = new (value); }
        }</v>
      </c>
      <c r="Y61" s="19" t="str" cm="1">
        <f t="array" ref="Y6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2" spans="2:25" ht="20.05" customHeight="1" x14ac:dyDescent="0.4">
      <c r="B62" s="20">
        <f>ROW(ValueObject[[#This Row],[VONo]])-3</f>
        <v>59</v>
      </c>
      <c r="C62" s="21" t="str">
        <f>_xlfn.XLOOKUP(ValueObject[[#This Row],[VONo]],InputValueObjects[VONo],InputValueObjects[Entity],"",0,1)</f>
        <v/>
      </c>
      <c r="D62" s="21" t="str">
        <f>_xlfn.XLOOKUP(ValueObject[[#This Row],[VONo]],InputValueObjects[VONo],InputValueObjects[ValueObject],"",0,1)</f>
        <v/>
      </c>
      <c r="E62" s="21">
        <f>_xlfn.XLOOKUP(ValueObject[[#This Row],[VONo]],InputValueObjects[VONo],InputValueObjects[DBカラム_物理名],"",0,1)</f>
        <v>0</v>
      </c>
      <c r="F62" s="19" t="str">
        <f>"@"&amp;ValueObject[[#This Row],[DBテーブル_物理名]]</f>
        <v>@0</v>
      </c>
      <c r="G62" s="21">
        <f>_xlfn.XLOOKUP(ValueObject[[#This Row],[VONo]],InputValueObjects[VONo],InputValueObjects[PK],"",0,1)</f>
        <v>0</v>
      </c>
      <c r="H62" s="21">
        <f>_xlfn.XLOOKUP(ValueObject[[#This Row],[VONo]],InputValueObjects[VONo],InputValueObjects[NotNull],"",0,1)</f>
        <v>0</v>
      </c>
      <c r="I62" s="21" t="str">
        <f>_xlfn.XLOOKUP(ValueObject[[#This Row],[VONo]],InputValueObjects[VONo],InputValueObjects[型],"",0,1)</f>
        <v>?</v>
      </c>
      <c r="J62" s="21" t="str">
        <f>REPLACE(ValueObject[[#This Row],[ValueObject]],1,1,LOWER(LEFT(ValueObject[[#This Row],[ValueObject]])))</f>
        <v/>
      </c>
      <c r="K62" s="21" t="str">
        <f>ValueObject[[#This Row],[型]]&amp;" "&amp;ValueObject[[#This Row],[変数_VO]]</f>
        <v xml:space="preserve">? </v>
      </c>
      <c r="L62" s="21" t="str">
        <f>_xlfn.XLOOKUP(ValueObject[[#This Row],[VONo]],InputValueObjects[VONo],InputValueObjects[Entity_プロパティ],"",0,1)</f>
        <v/>
      </c>
      <c r="M62" s="21" t="str">
        <f>ValueObject[[#This Row],[Entity_プロパティ]]&amp;" = new "&amp;ValueObject[[#This Row],[ValueObject]]&amp;"("&amp;ValueObject[[#This Row],[変数_VO]]&amp;");"</f>
        <v xml:space="preserve"> = new ();</v>
      </c>
      <c r="N62" s="21" t="str">
        <f>"public "&amp;ValueObject[[#This Row],[ValueObject]]&amp;" "&amp;ValueObject[[#This Row],[Entity_プロパティ]]&amp;" { get; }"</f>
        <v>public   { get; }</v>
      </c>
      <c r="O62" s="21" t="str">
        <f>_xlfn.XLOOKUP(SUBSTITUTE(ValueObject[[#This Row],[型]],"?",""),Types[型],Types[Convert],"",,1)</f>
        <v/>
      </c>
      <c r="P62" s="21" t="str">
        <f>_xlfn.XLOOKUP(SUBSTITUTE(ValueObject[[#This Row],[型]],"?",""),Types[型],Types[型_SQLite],"",0,1)</f>
        <v/>
      </c>
      <c r="Q62" s="21" t="str">
        <f>IF(ValueObject[[#This Row],[SQLite_型]]="","",ValueObject[[#This Row],[DBテーブル_物理名]]&amp;" "&amp;ValueObject[[#This Row],[SQLite_型]])</f>
        <v/>
      </c>
      <c r="R62" s="19" t="str" cm="1">
        <f t="array" ref="R62">SUBSTITUTE(SUBSTITUTE(Templates[Repository_Entity_Args_NotNull],"__Convert__",ValueObject[[#This Row],[Convert]]),"__TableColumn__",ValueObject[[#This Row],[DBテーブル_物理名]])</f>
        <v>(reader["0"])</v>
      </c>
      <c r="S62" s="19" t="str" cm="1">
        <f t="array" ref="S62">SUBSTITUTE(SUBSTITUTE(Templates[Repository_Entity_Args_Null],"__Convert__",ValueObject[[#This Row],[Convert]]),"__TableColumn__",ValueObject[[#This Row],[DBテーブル_物理名]])</f>
        <v>reader["0"] != DBNull.Value ? (reader["0"]) : null</v>
      </c>
      <c r="T62" s="19" t="str">
        <f>IF(ValueObject[[#This Row],[NotNull]]=1,ValueObject[[#This Row],[Repository_Entity_Args_NotNull]],ValueObject[[#This Row],[Repository_Entity_Args_Null]])</f>
        <v>reader["0"] != DBNull.Value ? (reader["0"]) : null</v>
      </c>
      <c r="U62" s="19" t="str">
        <f>ValueObject[[#This Row],[DBテーブル_物理名]]&amp;" = @"&amp;ValueObject[[#This Row],[DBテーブル_物理名]]</f>
        <v>0 = @0</v>
      </c>
      <c r="V62" s="19" t="str" cm="1">
        <f t="array" ref="V62">SUBSTITUTE(SUBSTITUTE(Templates[SQLiteParameter_Args],"__Column__",ValueObject[[#This Row],[DBテーブル_物理名]]),"__VO__",ValueObject[[#This Row],[Entity_プロパティ]])</f>
        <v>new SQLiteParameter("@0", entity..Value)</v>
      </c>
      <c r="W62" s="19" t="str" cm="1">
        <f t="array" ref="W62">SUBSTITUTE(SUBSTITUTE(Templates[ViewModelEntity_Property_get],"__Type__",ValueObject[[#This Row],[型]]),"__EntityProperty__",ValueObject[[#This Row],[Entity_プロパティ]])</f>
        <v xml:space="preserve">        public ?  =&gt; _entity..Value;</v>
      </c>
      <c r="X62" s="19" t="str" cm="1">
        <f t="array" ref="X62">SUBSTITUTE(SUBSTITUTE(Templates[ViewModelEntity_Property_getset],"__Type__",ValueObject[[#This Row],[型]]),"__EntityProperty__",ValueObject[[#This Row],[Entity_プロパティ]])</f>
        <v xml:space="preserve">       public ?  
        {
            get { return _entity..Value; }
            set { _entity. = new (value); }
        }</v>
      </c>
      <c r="Y62" s="19" t="str" cm="1">
        <f t="array" ref="Y6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3" spans="2:25" ht="20.05" customHeight="1" x14ac:dyDescent="0.4">
      <c r="B63" s="20">
        <f>ROW(ValueObject[[#This Row],[VONo]])-3</f>
        <v>60</v>
      </c>
      <c r="C63" s="21" t="str">
        <f>_xlfn.XLOOKUP(ValueObject[[#This Row],[VONo]],InputValueObjects[VONo],InputValueObjects[Entity],"",0,1)</f>
        <v/>
      </c>
      <c r="D63" s="21" t="str">
        <f>_xlfn.XLOOKUP(ValueObject[[#This Row],[VONo]],InputValueObjects[VONo],InputValueObjects[ValueObject],"",0,1)</f>
        <v/>
      </c>
      <c r="E63" s="21">
        <f>_xlfn.XLOOKUP(ValueObject[[#This Row],[VONo]],InputValueObjects[VONo],InputValueObjects[DBカラム_物理名],"",0,1)</f>
        <v>0</v>
      </c>
      <c r="F63" s="19" t="str">
        <f>"@"&amp;ValueObject[[#This Row],[DBテーブル_物理名]]</f>
        <v>@0</v>
      </c>
      <c r="G63" s="21">
        <f>_xlfn.XLOOKUP(ValueObject[[#This Row],[VONo]],InputValueObjects[VONo],InputValueObjects[PK],"",0,1)</f>
        <v>0</v>
      </c>
      <c r="H63" s="21">
        <f>_xlfn.XLOOKUP(ValueObject[[#This Row],[VONo]],InputValueObjects[VONo],InputValueObjects[NotNull],"",0,1)</f>
        <v>0</v>
      </c>
      <c r="I63" s="21" t="str">
        <f>_xlfn.XLOOKUP(ValueObject[[#This Row],[VONo]],InputValueObjects[VONo],InputValueObjects[型],"",0,1)</f>
        <v>?</v>
      </c>
      <c r="J63" s="21" t="str">
        <f>REPLACE(ValueObject[[#This Row],[ValueObject]],1,1,LOWER(LEFT(ValueObject[[#This Row],[ValueObject]])))</f>
        <v/>
      </c>
      <c r="K63" s="21" t="str">
        <f>ValueObject[[#This Row],[型]]&amp;" "&amp;ValueObject[[#This Row],[変数_VO]]</f>
        <v xml:space="preserve">? </v>
      </c>
      <c r="L63" s="21" t="str">
        <f>_xlfn.XLOOKUP(ValueObject[[#This Row],[VONo]],InputValueObjects[VONo],InputValueObjects[Entity_プロパティ],"",0,1)</f>
        <v/>
      </c>
      <c r="M63" s="21" t="str">
        <f>ValueObject[[#This Row],[Entity_プロパティ]]&amp;" = new "&amp;ValueObject[[#This Row],[ValueObject]]&amp;"("&amp;ValueObject[[#This Row],[変数_VO]]&amp;");"</f>
        <v xml:space="preserve"> = new ();</v>
      </c>
      <c r="N63" s="21" t="str">
        <f>"public "&amp;ValueObject[[#This Row],[ValueObject]]&amp;" "&amp;ValueObject[[#This Row],[Entity_プロパティ]]&amp;" { get; }"</f>
        <v>public   { get; }</v>
      </c>
      <c r="O63" s="21" t="str">
        <f>_xlfn.XLOOKUP(SUBSTITUTE(ValueObject[[#This Row],[型]],"?",""),Types[型],Types[Convert],"",,1)</f>
        <v/>
      </c>
      <c r="P63" s="21" t="str">
        <f>_xlfn.XLOOKUP(SUBSTITUTE(ValueObject[[#This Row],[型]],"?",""),Types[型],Types[型_SQLite],"",0,1)</f>
        <v/>
      </c>
      <c r="Q63" s="21" t="str">
        <f>IF(ValueObject[[#This Row],[SQLite_型]]="","",ValueObject[[#This Row],[DBテーブル_物理名]]&amp;" "&amp;ValueObject[[#This Row],[SQLite_型]])</f>
        <v/>
      </c>
      <c r="R63" s="19" t="str" cm="1">
        <f t="array" ref="R63">SUBSTITUTE(SUBSTITUTE(Templates[Repository_Entity_Args_NotNull],"__Convert__",ValueObject[[#This Row],[Convert]]),"__TableColumn__",ValueObject[[#This Row],[DBテーブル_物理名]])</f>
        <v>(reader["0"])</v>
      </c>
      <c r="S63" s="19" t="str" cm="1">
        <f t="array" ref="S63">SUBSTITUTE(SUBSTITUTE(Templates[Repository_Entity_Args_Null],"__Convert__",ValueObject[[#This Row],[Convert]]),"__TableColumn__",ValueObject[[#This Row],[DBテーブル_物理名]])</f>
        <v>reader["0"] != DBNull.Value ? (reader["0"]) : null</v>
      </c>
      <c r="T63" s="19" t="str">
        <f>IF(ValueObject[[#This Row],[NotNull]]=1,ValueObject[[#This Row],[Repository_Entity_Args_NotNull]],ValueObject[[#This Row],[Repository_Entity_Args_Null]])</f>
        <v>reader["0"] != DBNull.Value ? (reader["0"]) : null</v>
      </c>
      <c r="U63" s="19" t="str">
        <f>ValueObject[[#This Row],[DBテーブル_物理名]]&amp;" = @"&amp;ValueObject[[#This Row],[DBテーブル_物理名]]</f>
        <v>0 = @0</v>
      </c>
      <c r="V63" s="19" t="str" cm="1">
        <f t="array" ref="V63">SUBSTITUTE(SUBSTITUTE(Templates[SQLiteParameter_Args],"__Column__",ValueObject[[#This Row],[DBテーブル_物理名]]),"__VO__",ValueObject[[#This Row],[Entity_プロパティ]])</f>
        <v>new SQLiteParameter("@0", entity..Value)</v>
      </c>
      <c r="W63" s="19" t="str" cm="1">
        <f t="array" ref="W63">SUBSTITUTE(SUBSTITUTE(Templates[ViewModelEntity_Property_get],"__Type__",ValueObject[[#This Row],[型]]),"__EntityProperty__",ValueObject[[#This Row],[Entity_プロパティ]])</f>
        <v xml:space="preserve">        public ?  =&gt; _entity..Value;</v>
      </c>
      <c r="X63" s="19" t="str" cm="1">
        <f t="array" ref="X63">SUBSTITUTE(SUBSTITUTE(Templates[ViewModelEntity_Property_getset],"__Type__",ValueObject[[#This Row],[型]]),"__EntityProperty__",ValueObject[[#This Row],[Entity_プロパティ]])</f>
        <v xml:space="preserve">       public ?  
        {
            get { return _entity..Value; }
            set { _entity. = new (value); }
        }</v>
      </c>
      <c r="Y63" s="19" t="str" cm="1">
        <f t="array" ref="Y6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4" spans="2:25" ht="20.05" customHeight="1" x14ac:dyDescent="0.4">
      <c r="B64" s="20">
        <f>ROW(ValueObject[[#This Row],[VONo]])-3</f>
        <v>61</v>
      </c>
      <c r="C64" s="21" t="str">
        <f>_xlfn.XLOOKUP(ValueObject[[#This Row],[VONo]],InputValueObjects[VONo],InputValueObjects[Entity],"",0,1)</f>
        <v/>
      </c>
      <c r="D64" s="21" t="str">
        <f>_xlfn.XLOOKUP(ValueObject[[#This Row],[VONo]],InputValueObjects[VONo],InputValueObjects[ValueObject],"",0,1)</f>
        <v/>
      </c>
      <c r="E64" s="21">
        <f>_xlfn.XLOOKUP(ValueObject[[#This Row],[VONo]],InputValueObjects[VONo],InputValueObjects[DBカラム_物理名],"",0,1)</f>
        <v>0</v>
      </c>
      <c r="F64" s="19" t="str">
        <f>"@"&amp;ValueObject[[#This Row],[DBテーブル_物理名]]</f>
        <v>@0</v>
      </c>
      <c r="G64" s="21">
        <f>_xlfn.XLOOKUP(ValueObject[[#This Row],[VONo]],InputValueObjects[VONo],InputValueObjects[PK],"",0,1)</f>
        <v>0</v>
      </c>
      <c r="H64" s="21">
        <f>_xlfn.XLOOKUP(ValueObject[[#This Row],[VONo]],InputValueObjects[VONo],InputValueObjects[NotNull],"",0,1)</f>
        <v>0</v>
      </c>
      <c r="I64" s="21" t="str">
        <f>_xlfn.XLOOKUP(ValueObject[[#This Row],[VONo]],InputValueObjects[VONo],InputValueObjects[型],"",0,1)</f>
        <v>?</v>
      </c>
      <c r="J64" s="21" t="str">
        <f>REPLACE(ValueObject[[#This Row],[ValueObject]],1,1,LOWER(LEFT(ValueObject[[#This Row],[ValueObject]])))</f>
        <v/>
      </c>
      <c r="K64" s="21" t="str">
        <f>ValueObject[[#This Row],[型]]&amp;" "&amp;ValueObject[[#This Row],[変数_VO]]</f>
        <v xml:space="preserve">? </v>
      </c>
      <c r="L64" s="21" t="str">
        <f>_xlfn.XLOOKUP(ValueObject[[#This Row],[VONo]],InputValueObjects[VONo],InputValueObjects[Entity_プロパティ],"",0,1)</f>
        <v/>
      </c>
      <c r="M64" s="21" t="str">
        <f>ValueObject[[#This Row],[Entity_プロパティ]]&amp;" = new "&amp;ValueObject[[#This Row],[ValueObject]]&amp;"("&amp;ValueObject[[#This Row],[変数_VO]]&amp;");"</f>
        <v xml:space="preserve"> = new ();</v>
      </c>
      <c r="N64" s="21" t="str">
        <f>"public "&amp;ValueObject[[#This Row],[ValueObject]]&amp;" "&amp;ValueObject[[#This Row],[Entity_プロパティ]]&amp;" { get; }"</f>
        <v>public   { get; }</v>
      </c>
      <c r="O64" s="21" t="str">
        <f>_xlfn.XLOOKUP(SUBSTITUTE(ValueObject[[#This Row],[型]],"?",""),Types[型],Types[Convert],"",,1)</f>
        <v/>
      </c>
      <c r="P64" s="21" t="str">
        <f>_xlfn.XLOOKUP(SUBSTITUTE(ValueObject[[#This Row],[型]],"?",""),Types[型],Types[型_SQLite],"",0,1)</f>
        <v/>
      </c>
      <c r="Q64" s="21" t="str">
        <f>IF(ValueObject[[#This Row],[SQLite_型]]="","",ValueObject[[#This Row],[DBテーブル_物理名]]&amp;" "&amp;ValueObject[[#This Row],[SQLite_型]])</f>
        <v/>
      </c>
      <c r="R64" s="19" t="str" cm="1">
        <f t="array" ref="R64">SUBSTITUTE(SUBSTITUTE(Templates[Repository_Entity_Args_NotNull],"__Convert__",ValueObject[[#This Row],[Convert]]),"__TableColumn__",ValueObject[[#This Row],[DBテーブル_物理名]])</f>
        <v>(reader["0"])</v>
      </c>
      <c r="S64" s="19" t="str" cm="1">
        <f t="array" ref="S64">SUBSTITUTE(SUBSTITUTE(Templates[Repository_Entity_Args_Null],"__Convert__",ValueObject[[#This Row],[Convert]]),"__TableColumn__",ValueObject[[#This Row],[DBテーブル_物理名]])</f>
        <v>reader["0"] != DBNull.Value ? (reader["0"]) : null</v>
      </c>
      <c r="T64" s="19" t="str">
        <f>IF(ValueObject[[#This Row],[NotNull]]=1,ValueObject[[#This Row],[Repository_Entity_Args_NotNull]],ValueObject[[#This Row],[Repository_Entity_Args_Null]])</f>
        <v>reader["0"] != DBNull.Value ? (reader["0"]) : null</v>
      </c>
      <c r="U64" s="19" t="str">
        <f>ValueObject[[#This Row],[DBテーブル_物理名]]&amp;" = @"&amp;ValueObject[[#This Row],[DBテーブル_物理名]]</f>
        <v>0 = @0</v>
      </c>
      <c r="V64" s="19" t="str" cm="1">
        <f t="array" ref="V64">SUBSTITUTE(SUBSTITUTE(Templates[SQLiteParameter_Args],"__Column__",ValueObject[[#This Row],[DBテーブル_物理名]]),"__VO__",ValueObject[[#This Row],[Entity_プロパティ]])</f>
        <v>new SQLiteParameter("@0", entity..Value)</v>
      </c>
      <c r="W64" s="19" t="str" cm="1">
        <f t="array" ref="W64">SUBSTITUTE(SUBSTITUTE(Templates[ViewModelEntity_Property_get],"__Type__",ValueObject[[#This Row],[型]]),"__EntityProperty__",ValueObject[[#This Row],[Entity_プロパティ]])</f>
        <v xml:space="preserve">        public ?  =&gt; _entity..Value;</v>
      </c>
      <c r="X64" s="19" t="str" cm="1">
        <f t="array" ref="X64">SUBSTITUTE(SUBSTITUTE(Templates[ViewModelEntity_Property_getset],"__Type__",ValueObject[[#This Row],[型]]),"__EntityProperty__",ValueObject[[#This Row],[Entity_プロパティ]])</f>
        <v xml:space="preserve">       public ?  
        {
            get { return _entity..Value; }
            set { _entity. = new (value); }
        }</v>
      </c>
      <c r="Y64" s="19" t="str" cm="1">
        <f t="array" ref="Y6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5" spans="2:25" ht="20.05" customHeight="1" x14ac:dyDescent="0.4">
      <c r="B65" s="20">
        <f>ROW(ValueObject[[#This Row],[VONo]])-3</f>
        <v>62</v>
      </c>
      <c r="C65" s="21" t="str">
        <f>_xlfn.XLOOKUP(ValueObject[[#This Row],[VONo]],InputValueObjects[VONo],InputValueObjects[Entity],"",0,1)</f>
        <v/>
      </c>
      <c r="D65" s="21" t="str">
        <f>_xlfn.XLOOKUP(ValueObject[[#This Row],[VONo]],InputValueObjects[VONo],InputValueObjects[ValueObject],"",0,1)</f>
        <v/>
      </c>
      <c r="E65" s="21">
        <f>_xlfn.XLOOKUP(ValueObject[[#This Row],[VONo]],InputValueObjects[VONo],InputValueObjects[DBカラム_物理名],"",0,1)</f>
        <v>0</v>
      </c>
      <c r="F65" s="19" t="str">
        <f>"@"&amp;ValueObject[[#This Row],[DBテーブル_物理名]]</f>
        <v>@0</v>
      </c>
      <c r="G65" s="21">
        <f>_xlfn.XLOOKUP(ValueObject[[#This Row],[VONo]],InputValueObjects[VONo],InputValueObjects[PK],"",0,1)</f>
        <v>0</v>
      </c>
      <c r="H65" s="21">
        <f>_xlfn.XLOOKUP(ValueObject[[#This Row],[VONo]],InputValueObjects[VONo],InputValueObjects[NotNull],"",0,1)</f>
        <v>0</v>
      </c>
      <c r="I65" s="21" t="str">
        <f>_xlfn.XLOOKUP(ValueObject[[#This Row],[VONo]],InputValueObjects[VONo],InputValueObjects[型],"",0,1)</f>
        <v>?</v>
      </c>
      <c r="J65" s="21" t="str">
        <f>REPLACE(ValueObject[[#This Row],[ValueObject]],1,1,LOWER(LEFT(ValueObject[[#This Row],[ValueObject]])))</f>
        <v/>
      </c>
      <c r="K65" s="21" t="str">
        <f>ValueObject[[#This Row],[型]]&amp;" "&amp;ValueObject[[#This Row],[変数_VO]]</f>
        <v xml:space="preserve">? </v>
      </c>
      <c r="L65" s="21" t="str">
        <f>_xlfn.XLOOKUP(ValueObject[[#This Row],[VONo]],InputValueObjects[VONo],InputValueObjects[Entity_プロパティ],"",0,1)</f>
        <v/>
      </c>
      <c r="M65" s="21" t="str">
        <f>ValueObject[[#This Row],[Entity_プロパティ]]&amp;" = new "&amp;ValueObject[[#This Row],[ValueObject]]&amp;"("&amp;ValueObject[[#This Row],[変数_VO]]&amp;");"</f>
        <v xml:space="preserve"> = new ();</v>
      </c>
      <c r="N65" s="21" t="str">
        <f>"public "&amp;ValueObject[[#This Row],[ValueObject]]&amp;" "&amp;ValueObject[[#This Row],[Entity_プロパティ]]&amp;" { get; }"</f>
        <v>public   { get; }</v>
      </c>
      <c r="O65" s="21" t="str">
        <f>_xlfn.XLOOKUP(SUBSTITUTE(ValueObject[[#This Row],[型]],"?",""),Types[型],Types[Convert],"",,1)</f>
        <v/>
      </c>
      <c r="P65" s="21" t="str">
        <f>_xlfn.XLOOKUP(SUBSTITUTE(ValueObject[[#This Row],[型]],"?",""),Types[型],Types[型_SQLite],"",0,1)</f>
        <v/>
      </c>
      <c r="Q65" s="21" t="str">
        <f>IF(ValueObject[[#This Row],[SQLite_型]]="","",ValueObject[[#This Row],[DBテーブル_物理名]]&amp;" "&amp;ValueObject[[#This Row],[SQLite_型]])</f>
        <v/>
      </c>
      <c r="R65" s="19" t="str" cm="1">
        <f t="array" ref="R65">SUBSTITUTE(SUBSTITUTE(Templates[Repository_Entity_Args_NotNull],"__Convert__",ValueObject[[#This Row],[Convert]]),"__TableColumn__",ValueObject[[#This Row],[DBテーブル_物理名]])</f>
        <v>(reader["0"])</v>
      </c>
      <c r="S65" s="19" t="str" cm="1">
        <f t="array" ref="S65">SUBSTITUTE(SUBSTITUTE(Templates[Repository_Entity_Args_Null],"__Convert__",ValueObject[[#This Row],[Convert]]),"__TableColumn__",ValueObject[[#This Row],[DBテーブル_物理名]])</f>
        <v>reader["0"] != DBNull.Value ? (reader["0"]) : null</v>
      </c>
      <c r="T65" s="19" t="str">
        <f>IF(ValueObject[[#This Row],[NotNull]]=1,ValueObject[[#This Row],[Repository_Entity_Args_NotNull]],ValueObject[[#This Row],[Repository_Entity_Args_Null]])</f>
        <v>reader["0"] != DBNull.Value ? (reader["0"]) : null</v>
      </c>
      <c r="U65" s="19" t="str">
        <f>ValueObject[[#This Row],[DBテーブル_物理名]]&amp;" = @"&amp;ValueObject[[#This Row],[DBテーブル_物理名]]</f>
        <v>0 = @0</v>
      </c>
      <c r="V65" s="19" t="str" cm="1">
        <f t="array" ref="V65">SUBSTITUTE(SUBSTITUTE(Templates[SQLiteParameter_Args],"__Column__",ValueObject[[#This Row],[DBテーブル_物理名]]),"__VO__",ValueObject[[#This Row],[Entity_プロパティ]])</f>
        <v>new SQLiteParameter("@0", entity..Value)</v>
      </c>
      <c r="W65" s="19" t="str" cm="1">
        <f t="array" ref="W65">SUBSTITUTE(SUBSTITUTE(Templates[ViewModelEntity_Property_get],"__Type__",ValueObject[[#This Row],[型]]),"__EntityProperty__",ValueObject[[#This Row],[Entity_プロパティ]])</f>
        <v xml:space="preserve">        public ?  =&gt; _entity..Value;</v>
      </c>
      <c r="X65" s="19" t="str" cm="1">
        <f t="array" ref="X65">SUBSTITUTE(SUBSTITUTE(Templates[ViewModelEntity_Property_getset],"__Type__",ValueObject[[#This Row],[型]]),"__EntityProperty__",ValueObject[[#This Row],[Entity_プロパティ]])</f>
        <v xml:space="preserve">       public ?  
        {
            get { return _entity..Value; }
            set { _entity. = new (value); }
        }</v>
      </c>
      <c r="Y65" s="19" t="str" cm="1">
        <f t="array" ref="Y6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6" spans="2:25" ht="20.05" customHeight="1" x14ac:dyDescent="0.4">
      <c r="B66" s="20">
        <f>ROW(ValueObject[[#This Row],[VONo]])-3</f>
        <v>63</v>
      </c>
      <c r="C66" s="21" t="str">
        <f>_xlfn.XLOOKUP(ValueObject[[#This Row],[VONo]],InputValueObjects[VONo],InputValueObjects[Entity],"",0,1)</f>
        <v/>
      </c>
      <c r="D66" s="21" t="str">
        <f>_xlfn.XLOOKUP(ValueObject[[#This Row],[VONo]],InputValueObjects[VONo],InputValueObjects[ValueObject],"",0,1)</f>
        <v/>
      </c>
      <c r="E66" s="21">
        <f>_xlfn.XLOOKUP(ValueObject[[#This Row],[VONo]],InputValueObjects[VONo],InputValueObjects[DBカラム_物理名],"",0,1)</f>
        <v>0</v>
      </c>
      <c r="F66" s="19" t="str">
        <f>"@"&amp;ValueObject[[#This Row],[DBテーブル_物理名]]</f>
        <v>@0</v>
      </c>
      <c r="G66" s="21">
        <f>_xlfn.XLOOKUP(ValueObject[[#This Row],[VONo]],InputValueObjects[VONo],InputValueObjects[PK],"",0,1)</f>
        <v>0</v>
      </c>
      <c r="H66" s="21">
        <f>_xlfn.XLOOKUP(ValueObject[[#This Row],[VONo]],InputValueObjects[VONo],InputValueObjects[NotNull],"",0,1)</f>
        <v>0</v>
      </c>
      <c r="I66" s="21" t="str">
        <f>_xlfn.XLOOKUP(ValueObject[[#This Row],[VONo]],InputValueObjects[VONo],InputValueObjects[型],"",0,1)</f>
        <v>?</v>
      </c>
      <c r="J66" s="21" t="str">
        <f>REPLACE(ValueObject[[#This Row],[ValueObject]],1,1,LOWER(LEFT(ValueObject[[#This Row],[ValueObject]])))</f>
        <v/>
      </c>
      <c r="K66" s="21" t="str">
        <f>ValueObject[[#This Row],[型]]&amp;" "&amp;ValueObject[[#This Row],[変数_VO]]</f>
        <v xml:space="preserve">? </v>
      </c>
      <c r="L66" s="21" t="str">
        <f>_xlfn.XLOOKUP(ValueObject[[#This Row],[VONo]],InputValueObjects[VONo],InputValueObjects[Entity_プロパティ],"",0,1)</f>
        <v/>
      </c>
      <c r="M66" s="21" t="str">
        <f>ValueObject[[#This Row],[Entity_プロパティ]]&amp;" = new "&amp;ValueObject[[#This Row],[ValueObject]]&amp;"("&amp;ValueObject[[#This Row],[変数_VO]]&amp;");"</f>
        <v xml:space="preserve"> = new ();</v>
      </c>
      <c r="N66" s="21" t="str">
        <f>"public "&amp;ValueObject[[#This Row],[ValueObject]]&amp;" "&amp;ValueObject[[#This Row],[Entity_プロパティ]]&amp;" { get; }"</f>
        <v>public   { get; }</v>
      </c>
      <c r="O66" s="21" t="str">
        <f>_xlfn.XLOOKUP(SUBSTITUTE(ValueObject[[#This Row],[型]],"?",""),Types[型],Types[Convert],"",,1)</f>
        <v/>
      </c>
      <c r="P66" s="21" t="str">
        <f>_xlfn.XLOOKUP(SUBSTITUTE(ValueObject[[#This Row],[型]],"?",""),Types[型],Types[型_SQLite],"",0,1)</f>
        <v/>
      </c>
      <c r="Q66" s="21" t="str">
        <f>IF(ValueObject[[#This Row],[SQLite_型]]="","",ValueObject[[#This Row],[DBテーブル_物理名]]&amp;" "&amp;ValueObject[[#This Row],[SQLite_型]])</f>
        <v/>
      </c>
      <c r="R66" s="19" t="str" cm="1">
        <f t="array" ref="R66">SUBSTITUTE(SUBSTITUTE(Templates[Repository_Entity_Args_NotNull],"__Convert__",ValueObject[[#This Row],[Convert]]),"__TableColumn__",ValueObject[[#This Row],[DBテーブル_物理名]])</f>
        <v>(reader["0"])</v>
      </c>
      <c r="S66" s="19" t="str" cm="1">
        <f t="array" ref="S66">SUBSTITUTE(SUBSTITUTE(Templates[Repository_Entity_Args_Null],"__Convert__",ValueObject[[#This Row],[Convert]]),"__TableColumn__",ValueObject[[#This Row],[DBテーブル_物理名]])</f>
        <v>reader["0"] != DBNull.Value ? (reader["0"]) : null</v>
      </c>
      <c r="T66" s="19" t="str">
        <f>IF(ValueObject[[#This Row],[NotNull]]=1,ValueObject[[#This Row],[Repository_Entity_Args_NotNull]],ValueObject[[#This Row],[Repository_Entity_Args_Null]])</f>
        <v>reader["0"] != DBNull.Value ? (reader["0"]) : null</v>
      </c>
      <c r="U66" s="19" t="str">
        <f>ValueObject[[#This Row],[DBテーブル_物理名]]&amp;" = @"&amp;ValueObject[[#This Row],[DBテーブル_物理名]]</f>
        <v>0 = @0</v>
      </c>
      <c r="V66" s="19" t="str" cm="1">
        <f t="array" ref="V66">SUBSTITUTE(SUBSTITUTE(Templates[SQLiteParameter_Args],"__Column__",ValueObject[[#This Row],[DBテーブル_物理名]]),"__VO__",ValueObject[[#This Row],[Entity_プロパティ]])</f>
        <v>new SQLiteParameter("@0", entity..Value)</v>
      </c>
      <c r="W66" s="19" t="str" cm="1">
        <f t="array" ref="W66">SUBSTITUTE(SUBSTITUTE(Templates[ViewModelEntity_Property_get],"__Type__",ValueObject[[#This Row],[型]]),"__EntityProperty__",ValueObject[[#This Row],[Entity_プロパティ]])</f>
        <v xml:space="preserve">        public ?  =&gt; _entity..Value;</v>
      </c>
      <c r="X66" s="19" t="str" cm="1">
        <f t="array" ref="X66">SUBSTITUTE(SUBSTITUTE(Templates[ViewModelEntity_Property_getset],"__Type__",ValueObject[[#This Row],[型]]),"__EntityProperty__",ValueObject[[#This Row],[Entity_プロパティ]])</f>
        <v xml:space="preserve">       public ?  
        {
            get { return _entity..Value; }
            set { _entity. = new (value); }
        }</v>
      </c>
      <c r="Y66" s="19" t="str" cm="1">
        <f t="array" ref="Y6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7" spans="2:25" ht="20.05" customHeight="1" x14ac:dyDescent="0.4">
      <c r="B67" s="20">
        <f>ROW(ValueObject[[#This Row],[VONo]])-3</f>
        <v>64</v>
      </c>
      <c r="C67" s="21" t="str">
        <f>_xlfn.XLOOKUP(ValueObject[[#This Row],[VONo]],InputValueObjects[VONo],InputValueObjects[Entity],"",0,1)</f>
        <v/>
      </c>
      <c r="D67" s="21" t="str">
        <f>_xlfn.XLOOKUP(ValueObject[[#This Row],[VONo]],InputValueObjects[VONo],InputValueObjects[ValueObject],"",0,1)</f>
        <v/>
      </c>
      <c r="E67" s="21">
        <f>_xlfn.XLOOKUP(ValueObject[[#This Row],[VONo]],InputValueObjects[VONo],InputValueObjects[DBカラム_物理名],"",0,1)</f>
        <v>0</v>
      </c>
      <c r="F67" s="19" t="str">
        <f>"@"&amp;ValueObject[[#This Row],[DBテーブル_物理名]]</f>
        <v>@0</v>
      </c>
      <c r="G67" s="21">
        <f>_xlfn.XLOOKUP(ValueObject[[#This Row],[VONo]],InputValueObjects[VONo],InputValueObjects[PK],"",0,1)</f>
        <v>0</v>
      </c>
      <c r="H67" s="21">
        <f>_xlfn.XLOOKUP(ValueObject[[#This Row],[VONo]],InputValueObjects[VONo],InputValueObjects[NotNull],"",0,1)</f>
        <v>0</v>
      </c>
      <c r="I67" s="21" t="str">
        <f>_xlfn.XLOOKUP(ValueObject[[#This Row],[VONo]],InputValueObjects[VONo],InputValueObjects[型],"",0,1)</f>
        <v>?</v>
      </c>
      <c r="J67" s="21" t="str">
        <f>REPLACE(ValueObject[[#This Row],[ValueObject]],1,1,LOWER(LEFT(ValueObject[[#This Row],[ValueObject]])))</f>
        <v/>
      </c>
      <c r="K67" s="21" t="str">
        <f>ValueObject[[#This Row],[型]]&amp;" "&amp;ValueObject[[#This Row],[変数_VO]]</f>
        <v xml:space="preserve">? </v>
      </c>
      <c r="L67" s="21" t="str">
        <f>_xlfn.XLOOKUP(ValueObject[[#This Row],[VONo]],InputValueObjects[VONo],InputValueObjects[Entity_プロパティ],"",0,1)</f>
        <v/>
      </c>
      <c r="M67" s="21" t="str">
        <f>ValueObject[[#This Row],[Entity_プロパティ]]&amp;" = new "&amp;ValueObject[[#This Row],[ValueObject]]&amp;"("&amp;ValueObject[[#This Row],[変数_VO]]&amp;");"</f>
        <v xml:space="preserve"> = new ();</v>
      </c>
      <c r="N67" s="21" t="str">
        <f>"public "&amp;ValueObject[[#This Row],[ValueObject]]&amp;" "&amp;ValueObject[[#This Row],[Entity_プロパティ]]&amp;" { get; }"</f>
        <v>public   { get; }</v>
      </c>
      <c r="O67" s="21" t="str">
        <f>_xlfn.XLOOKUP(SUBSTITUTE(ValueObject[[#This Row],[型]],"?",""),Types[型],Types[Convert],"",,1)</f>
        <v/>
      </c>
      <c r="P67" s="21" t="str">
        <f>_xlfn.XLOOKUP(SUBSTITUTE(ValueObject[[#This Row],[型]],"?",""),Types[型],Types[型_SQLite],"",0,1)</f>
        <v/>
      </c>
      <c r="Q67" s="21" t="str">
        <f>IF(ValueObject[[#This Row],[SQLite_型]]="","",ValueObject[[#This Row],[DBテーブル_物理名]]&amp;" "&amp;ValueObject[[#This Row],[SQLite_型]])</f>
        <v/>
      </c>
      <c r="R67" s="19" t="str" cm="1">
        <f t="array" ref="R67">SUBSTITUTE(SUBSTITUTE(Templates[Repository_Entity_Args_NotNull],"__Convert__",ValueObject[[#This Row],[Convert]]),"__TableColumn__",ValueObject[[#This Row],[DBテーブル_物理名]])</f>
        <v>(reader["0"])</v>
      </c>
      <c r="S67" s="19" t="str" cm="1">
        <f t="array" ref="S67">SUBSTITUTE(SUBSTITUTE(Templates[Repository_Entity_Args_Null],"__Convert__",ValueObject[[#This Row],[Convert]]),"__TableColumn__",ValueObject[[#This Row],[DBテーブル_物理名]])</f>
        <v>reader["0"] != DBNull.Value ? (reader["0"]) : null</v>
      </c>
      <c r="T67" s="19" t="str">
        <f>IF(ValueObject[[#This Row],[NotNull]]=1,ValueObject[[#This Row],[Repository_Entity_Args_NotNull]],ValueObject[[#This Row],[Repository_Entity_Args_Null]])</f>
        <v>reader["0"] != DBNull.Value ? (reader["0"]) : null</v>
      </c>
      <c r="U67" s="19" t="str">
        <f>ValueObject[[#This Row],[DBテーブル_物理名]]&amp;" = @"&amp;ValueObject[[#This Row],[DBテーブル_物理名]]</f>
        <v>0 = @0</v>
      </c>
      <c r="V67" s="19" t="str" cm="1">
        <f t="array" ref="V67">SUBSTITUTE(SUBSTITUTE(Templates[SQLiteParameter_Args],"__Column__",ValueObject[[#This Row],[DBテーブル_物理名]]),"__VO__",ValueObject[[#This Row],[Entity_プロパティ]])</f>
        <v>new SQLiteParameter("@0", entity..Value)</v>
      </c>
      <c r="W67" s="19" t="str" cm="1">
        <f t="array" ref="W67">SUBSTITUTE(SUBSTITUTE(Templates[ViewModelEntity_Property_get],"__Type__",ValueObject[[#This Row],[型]]),"__EntityProperty__",ValueObject[[#This Row],[Entity_プロパティ]])</f>
        <v xml:space="preserve">        public ?  =&gt; _entity..Value;</v>
      </c>
      <c r="X67" s="19" t="str" cm="1">
        <f t="array" ref="X67">SUBSTITUTE(SUBSTITUTE(Templates[ViewModelEntity_Property_getset],"__Type__",ValueObject[[#This Row],[型]]),"__EntityProperty__",ValueObject[[#This Row],[Entity_プロパティ]])</f>
        <v xml:space="preserve">       public ?  
        {
            get { return _entity..Value; }
            set { _entity. = new (value); }
        }</v>
      </c>
      <c r="Y67" s="19" t="str" cm="1">
        <f t="array" ref="Y6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8" spans="2:25" ht="20.05" customHeight="1" x14ac:dyDescent="0.4">
      <c r="B68" s="20">
        <f>ROW(ValueObject[[#This Row],[VONo]])-3</f>
        <v>65</v>
      </c>
      <c r="C68" s="21" t="str">
        <f>_xlfn.XLOOKUP(ValueObject[[#This Row],[VONo]],InputValueObjects[VONo],InputValueObjects[Entity],"",0,1)</f>
        <v/>
      </c>
      <c r="D68" s="21" t="str">
        <f>_xlfn.XLOOKUP(ValueObject[[#This Row],[VONo]],InputValueObjects[VONo],InputValueObjects[ValueObject],"",0,1)</f>
        <v/>
      </c>
      <c r="E68" s="21">
        <f>_xlfn.XLOOKUP(ValueObject[[#This Row],[VONo]],InputValueObjects[VONo],InputValueObjects[DBカラム_物理名],"",0,1)</f>
        <v>0</v>
      </c>
      <c r="F68" s="19" t="str">
        <f>"@"&amp;ValueObject[[#This Row],[DBテーブル_物理名]]</f>
        <v>@0</v>
      </c>
      <c r="G68" s="21">
        <f>_xlfn.XLOOKUP(ValueObject[[#This Row],[VONo]],InputValueObjects[VONo],InputValueObjects[PK],"",0,1)</f>
        <v>0</v>
      </c>
      <c r="H68" s="21">
        <f>_xlfn.XLOOKUP(ValueObject[[#This Row],[VONo]],InputValueObjects[VONo],InputValueObjects[NotNull],"",0,1)</f>
        <v>0</v>
      </c>
      <c r="I68" s="21" t="str">
        <f>_xlfn.XLOOKUP(ValueObject[[#This Row],[VONo]],InputValueObjects[VONo],InputValueObjects[型],"",0,1)</f>
        <v>?</v>
      </c>
      <c r="J68" s="21" t="str">
        <f>REPLACE(ValueObject[[#This Row],[ValueObject]],1,1,LOWER(LEFT(ValueObject[[#This Row],[ValueObject]])))</f>
        <v/>
      </c>
      <c r="K68" s="21" t="str">
        <f>ValueObject[[#This Row],[型]]&amp;" "&amp;ValueObject[[#This Row],[変数_VO]]</f>
        <v xml:space="preserve">? </v>
      </c>
      <c r="L68" s="21" t="str">
        <f>_xlfn.XLOOKUP(ValueObject[[#This Row],[VONo]],InputValueObjects[VONo],InputValueObjects[Entity_プロパティ],"",0,1)</f>
        <v/>
      </c>
      <c r="M68" s="21" t="str">
        <f>ValueObject[[#This Row],[Entity_プロパティ]]&amp;" = new "&amp;ValueObject[[#This Row],[ValueObject]]&amp;"("&amp;ValueObject[[#This Row],[変数_VO]]&amp;");"</f>
        <v xml:space="preserve"> = new ();</v>
      </c>
      <c r="N68" s="21" t="str">
        <f>"public "&amp;ValueObject[[#This Row],[ValueObject]]&amp;" "&amp;ValueObject[[#This Row],[Entity_プロパティ]]&amp;" { get; }"</f>
        <v>public   { get; }</v>
      </c>
      <c r="O68" s="21" t="str">
        <f>_xlfn.XLOOKUP(SUBSTITUTE(ValueObject[[#This Row],[型]],"?",""),Types[型],Types[Convert],"",,1)</f>
        <v/>
      </c>
      <c r="P68" s="21" t="str">
        <f>_xlfn.XLOOKUP(SUBSTITUTE(ValueObject[[#This Row],[型]],"?",""),Types[型],Types[型_SQLite],"",0,1)</f>
        <v/>
      </c>
      <c r="Q68" s="21" t="str">
        <f>IF(ValueObject[[#This Row],[SQLite_型]]="","",ValueObject[[#This Row],[DBテーブル_物理名]]&amp;" "&amp;ValueObject[[#This Row],[SQLite_型]])</f>
        <v/>
      </c>
      <c r="R68" s="19" t="str" cm="1">
        <f t="array" ref="R68">SUBSTITUTE(SUBSTITUTE(Templates[Repository_Entity_Args_NotNull],"__Convert__",ValueObject[[#This Row],[Convert]]),"__TableColumn__",ValueObject[[#This Row],[DBテーブル_物理名]])</f>
        <v>(reader["0"])</v>
      </c>
      <c r="S68" s="19" t="str" cm="1">
        <f t="array" ref="S68">SUBSTITUTE(SUBSTITUTE(Templates[Repository_Entity_Args_Null],"__Convert__",ValueObject[[#This Row],[Convert]]),"__TableColumn__",ValueObject[[#This Row],[DBテーブル_物理名]])</f>
        <v>reader["0"] != DBNull.Value ? (reader["0"]) : null</v>
      </c>
      <c r="T68" s="19" t="str">
        <f>IF(ValueObject[[#This Row],[NotNull]]=1,ValueObject[[#This Row],[Repository_Entity_Args_NotNull]],ValueObject[[#This Row],[Repository_Entity_Args_Null]])</f>
        <v>reader["0"] != DBNull.Value ? (reader["0"]) : null</v>
      </c>
      <c r="U68" s="19" t="str">
        <f>ValueObject[[#This Row],[DBテーブル_物理名]]&amp;" = @"&amp;ValueObject[[#This Row],[DBテーブル_物理名]]</f>
        <v>0 = @0</v>
      </c>
      <c r="V68" s="19" t="str" cm="1">
        <f t="array" ref="V68">SUBSTITUTE(SUBSTITUTE(Templates[SQLiteParameter_Args],"__Column__",ValueObject[[#This Row],[DBテーブル_物理名]]),"__VO__",ValueObject[[#This Row],[Entity_プロパティ]])</f>
        <v>new SQLiteParameter("@0", entity..Value)</v>
      </c>
      <c r="W68" s="19" t="str" cm="1">
        <f t="array" ref="W68">SUBSTITUTE(SUBSTITUTE(Templates[ViewModelEntity_Property_get],"__Type__",ValueObject[[#This Row],[型]]),"__EntityProperty__",ValueObject[[#This Row],[Entity_プロパティ]])</f>
        <v xml:space="preserve">        public ?  =&gt; _entity..Value;</v>
      </c>
      <c r="X68" s="19" t="str" cm="1">
        <f t="array" ref="X68">SUBSTITUTE(SUBSTITUTE(Templates[ViewModelEntity_Property_getset],"__Type__",ValueObject[[#This Row],[型]]),"__EntityProperty__",ValueObject[[#This Row],[Entity_プロパティ]])</f>
        <v xml:space="preserve">       public ?  
        {
            get { return _entity..Value; }
            set { _entity. = new (value); }
        }</v>
      </c>
      <c r="Y68" s="19" t="str" cm="1">
        <f t="array" ref="Y6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9" spans="2:25" ht="20.05" customHeight="1" x14ac:dyDescent="0.4">
      <c r="B69" s="20">
        <f>ROW(ValueObject[[#This Row],[VONo]])-3</f>
        <v>66</v>
      </c>
      <c r="C69" s="21" t="str">
        <f>_xlfn.XLOOKUP(ValueObject[[#This Row],[VONo]],InputValueObjects[VONo],InputValueObjects[Entity],"",0,1)</f>
        <v/>
      </c>
      <c r="D69" s="21" t="str">
        <f>_xlfn.XLOOKUP(ValueObject[[#This Row],[VONo]],InputValueObjects[VONo],InputValueObjects[ValueObject],"",0,1)</f>
        <v/>
      </c>
      <c r="E69" s="21">
        <f>_xlfn.XLOOKUP(ValueObject[[#This Row],[VONo]],InputValueObjects[VONo],InputValueObjects[DBカラム_物理名],"",0,1)</f>
        <v>0</v>
      </c>
      <c r="F69" s="19" t="str">
        <f>"@"&amp;ValueObject[[#This Row],[DBテーブル_物理名]]</f>
        <v>@0</v>
      </c>
      <c r="G69" s="21">
        <f>_xlfn.XLOOKUP(ValueObject[[#This Row],[VONo]],InputValueObjects[VONo],InputValueObjects[PK],"",0,1)</f>
        <v>0</v>
      </c>
      <c r="H69" s="21">
        <f>_xlfn.XLOOKUP(ValueObject[[#This Row],[VONo]],InputValueObjects[VONo],InputValueObjects[NotNull],"",0,1)</f>
        <v>0</v>
      </c>
      <c r="I69" s="21" t="str">
        <f>_xlfn.XLOOKUP(ValueObject[[#This Row],[VONo]],InputValueObjects[VONo],InputValueObjects[型],"",0,1)</f>
        <v>?</v>
      </c>
      <c r="J69" s="21" t="str">
        <f>REPLACE(ValueObject[[#This Row],[ValueObject]],1,1,LOWER(LEFT(ValueObject[[#This Row],[ValueObject]])))</f>
        <v/>
      </c>
      <c r="K69" s="21" t="str">
        <f>ValueObject[[#This Row],[型]]&amp;" "&amp;ValueObject[[#This Row],[変数_VO]]</f>
        <v xml:space="preserve">? </v>
      </c>
      <c r="L69" s="21" t="str">
        <f>_xlfn.XLOOKUP(ValueObject[[#This Row],[VONo]],InputValueObjects[VONo],InputValueObjects[Entity_プロパティ],"",0,1)</f>
        <v/>
      </c>
      <c r="M69" s="21" t="str">
        <f>ValueObject[[#This Row],[Entity_プロパティ]]&amp;" = new "&amp;ValueObject[[#This Row],[ValueObject]]&amp;"("&amp;ValueObject[[#This Row],[変数_VO]]&amp;");"</f>
        <v xml:space="preserve"> = new ();</v>
      </c>
      <c r="N69" s="21" t="str">
        <f>"public "&amp;ValueObject[[#This Row],[ValueObject]]&amp;" "&amp;ValueObject[[#This Row],[Entity_プロパティ]]&amp;" { get; }"</f>
        <v>public   { get; }</v>
      </c>
      <c r="O69" s="21" t="str">
        <f>_xlfn.XLOOKUP(SUBSTITUTE(ValueObject[[#This Row],[型]],"?",""),Types[型],Types[Convert],"",,1)</f>
        <v/>
      </c>
      <c r="P69" s="21" t="str">
        <f>_xlfn.XLOOKUP(SUBSTITUTE(ValueObject[[#This Row],[型]],"?",""),Types[型],Types[型_SQLite],"",0,1)</f>
        <v/>
      </c>
      <c r="Q69" s="21" t="str">
        <f>IF(ValueObject[[#This Row],[SQLite_型]]="","",ValueObject[[#This Row],[DBテーブル_物理名]]&amp;" "&amp;ValueObject[[#This Row],[SQLite_型]])</f>
        <v/>
      </c>
      <c r="R69" s="19" t="str" cm="1">
        <f t="array" ref="R69">SUBSTITUTE(SUBSTITUTE(Templates[Repository_Entity_Args_NotNull],"__Convert__",ValueObject[[#This Row],[Convert]]),"__TableColumn__",ValueObject[[#This Row],[DBテーブル_物理名]])</f>
        <v>(reader["0"])</v>
      </c>
      <c r="S69" s="19" t="str" cm="1">
        <f t="array" ref="S69">SUBSTITUTE(SUBSTITUTE(Templates[Repository_Entity_Args_Null],"__Convert__",ValueObject[[#This Row],[Convert]]),"__TableColumn__",ValueObject[[#This Row],[DBテーブル_物理名]])</f>
        <v>reader["0"] != DBNull.Value ? (reader["0"]) : null</v>
      </c>
      <c r="T69" s="19" t="str">
        <f>IF(ValueObject[[#This Row],[NotNull]]=1,ValueObject[[#This Row],[Repository_Entity_Args_NotNull]],ValueObject[[#This Row],[Repository_Entity_Args_Null]])</f>
        <v>reader["0"] != DBNull.Value ? (reader["0"]) : null</v>
      </c>
      <c r="U69" s="19" t="str">
        <f>ValueObject[[#This Row],[DBテーブル_物理名]]&amp;" = @"&amp;ValueObject[[#This Row],[DBテーブル_物理名]]</f>
        <v>0 = @0</v>
      </c>
      <c r="V69" s="19" t="str" cm="1">
        <f t="array" ref="V69">SUBSTITUTE(SUBSTITUTE(Templates[SQLiteParameter_Args],"__Column__",ValueObject[[#This Row],[DBテーブル_物理名]]),"__VO__",ValueObject[[#This Row],[Entity_プロパティ]])</f>
        <v>new SQLiteParameter("@0", entity..Value)</v>
      </c>
      <c r="W69" s="19" t="str" cm="1">
        <f t="array" ref="W69">SUBSTITUTE(SUBSTITUTE(Templates[ViewModelEntity_Property_get],"__Type__",ValueObject[[#This Row],[型]]),"__EntityProperty__",ValueObject[[#This Row],[Entity_プロパティ]])</f>
        <v xml:space="preserve">        public ?  =&gt; _entity..Value;</v>
      </c>
      <c r="X69" s="19" t="str" cm="1">
        <f t="array" ref="X69">SUBSTITUTE(SUBSTITUTE(Templates[ViewModelEntity_Property_getset],"__Type__",ValueObject[[#This Row],[型]]),"__EntityProperty__",ValueObject[[#This Row],[Entity_プロパティ]])</f>
        <v xml:space="preserve">       public ?  
        {
            get { return _entity..Value; }
            set { _entity. = new (value); }
        }</v>
      </c>
      <c r="Y69" s="19" t="str" cm="1">
        <f t="array" ref="Y6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0" spans="2:25" ht="20.05" customHeight="1" x14ac:dyDescent="0.4">
      <c r="B70" s="20">
        <f>ROW(ValueObject[[#This Row],[VONo]])-3</f>
        <v>67</v>
      </c>
      <c r="C70" s="21" t="str">
        <f>_xlfn.XLOOKUP(ValueObject[[#This Row],[VONo]],InputValueObjects[VONo],InputValueObjects[Entity],"",0,1)</f>
        <v/>
      </c>
      <c r="D70" s="21" t="str">
        <f>_xlfn.XLOOKUP(ValueObject[[#This Row],[VONo]],InputValueObjects[VONo],InputValueObjects[ValueObject],"",0,1)</f>
        <v/>
      </c>
      <c r="E70" s="21">
        <f>_xlfn.XLOOKUP(ValueObject[[#This Row],[VONo]],InputValueObjects[VONo],InputValueObjects[DBカラム_物理名],"",0,1)</f>
        <v>0</v>
      </c>
      <c r="F70" s="19" t="str">
        <f>"@"&amp;ValueObject[[#This Row],[DBテーブル_物理名]]</f>
        <v>@0</v>
      </c>
      <c r="G70" s="21">
        <f>_xlfn.XLOOKUP(ValueObject[[#This Row],[VONo]],InputValueObjects[VONo],InputValueObjects[PK],"",0,1)</f>
        <v>0</v>
      </c>
      <c r="H70" s="21">
        <f>_xlfn.XLOOKUP(ValueObject[[#This Row],[VONo]],InputValueObjects[VONo],InputValueObjects[NotNull],"",0,1)</f>
        <v>0</v>
      </c>
      <c r="I70" s="21" t="str">
        <f>_xlfn.XLOOKUP(ValueObject[[#This Row],[VONo]],InputValueObjects[VONo],InputValueObjects[型],"",0,1)</f>
        <v>?</v>
      </c>
      <c r="J70" s="21" t="str">
        <f>REPLACE(ValueObject[[#This Row],[ValueObject]],1,1,LOWER(LEFT(ValueObject[[#This Row],[ValueObject]])))</f>
        <v/>
      </c>
      <c r="K70" s="21" t="str">
        <f>ValueObject[[#This Row],[型]]&amp;" "&amp;ValueObject[[#This Row],[変数_VO]]</f>
        <v xml:space="preserve">? </v>
      </c>
      <c r="L70" s="21" t="str">
        <f>_xlfn.XLOOKUP(ValueObject[[#This Row],[VONo]],InputValueObjects[VONo],InputValueObjects[Entity_プロパティ],"",0,1)</f>
        <v/>
      </c>
      <c r="M70" s="21" t="str">
        <f>ValueObject[[#This Row],[Entity_プロパティ]]&amp;" = new "&amp;ValueObject[[#This Row],[ValueObject]]&amp;"("&amp;ValueObject[[#This Row],[変数_VO]]&amp;");"</f>
        <v xml:space="preserve"> = new ();</v>
      </c>
      <c r="N70" s="21" t="str">
        <f>"public "&amp;ValueObject[[#This Row],[ValueObject]]&amp;" "&amp;ValueObject[[#This Row],[Entity_プロパティ]]&amp;" { get; }"</f>
        <v>public   { get; }</v>
      </c>
      <c r="O70" s="21" t="str">
        <f>_xlfn.XLOOKUP(SUBSTITUTE(ValueObject[[#This Row],[型]],"?",""),Types[型],Types[Convert],"",,1)</f>
        <v/>
      </c>
      <c r="P70" s="21" t="str">
        <f>_xlfn.XLOOKUP(SUBSTITUTE(ValueObject[[#This Row],[型]],"?",""),Types[型],Types[型_SQLite],"",0,1)</f>
        <v/>
      </c>
      <c r="Q70" s="21" t="str">
        <f>IF(ValueObject[[#This Row],[SQLite_型]]="","",ValueObject[[#This Row],[DBテーブル_物理名]]&amp;" "&amp;ValueObject[[#This Row],[SQLite_型]])</f>
        <v/>
      </c>
      <c r="R70" s="19" t="str" cm="1">
        <f t="array" ref="R70">SUBSTITUTE(SUBSTITUTE(Templates[Repository_Entity_Args_NotNull],"__Convert__",ValueObject[[#This Row],[Convert]]),"__TableColumn__",ValueObject[[#This Row],[DBテーブル_物理名]])</f>
        <v>(reader["0"])</v>
      </c>
      <c r="S70" s="19" t="str" cm="1">
        <f t="array" ref="S70">SUBSTITUTE(SUBSTITUTE(Templates[Repository_Entity_Args_Null],"__Convert__",ValueObject[[#This Row],[Convert]]),"__TableColumn__",ValueObject[[#This Row],[DBテーブル_物理名]])</f>
        <v>reader["0"] != DBNull.Value ? (reader["0"]) : null</v>
      </c>
      <c r="T70" s="19" t="str">
        <f>IF(ValueObject[[#This Row],[NotNull]]=1,ValueObject[[#This Row],[Repository_Entity_Args_NotNull]],ValueObject[[#This Row],[Repository_Entity_Args_Null]])</f>
        <v>reader["0"] != DBNull.Value ? (reader["0"]) : null</v>
      </c>
      <c r="U70" s="19" t="str">
        <f>ValueObject[[#This Row],[DBテーブル_物理名]]&amp;" = @"&amp;ValueObject[[#This Row],[DBテーブル_物理名]]</f>
        <v>0 = @0</v>
      </c>
      <c r="V70" s="19" t="str" cm="1">
        <f t="array" ref="V70">SUBSTITUTE(SUBSTITUTE(Templates[SQLiteParameter_Args],"__Column__",ValueObject[[#This Row],[DBテーブル_物理名]]),"__VO__",ValueObject[[#This Row],[Entity_プロパティ]])</f>
        <v>new SQLiteParameter("@0", entity..Value)</v>
      </c>
      <c r="W70" s="19" t="str" cm="1">
        <f t="array" ref="W70">SUBSTITUTE(SUBSTITUTE(Templates[ViewModelEntity_Property_get],"__Type__",ValueObject[[#This Row],[型]]),"__EntityProperty__",ValueObject[[#This Row],[Entity_プロパティ]])</f>
        <v xml:space="preserve">        public ?  =&gt; _entity..Value;</v>
      </c>
      <c r="X70" s="19" t="str" cm="1">
        <f t="array" ref="X70">SUBSTITUTE(SUBSTITUTE(Templates[ViewModelEntity_Property_getset],"__Type__",ValueObject[[#This Row],[型]]),"__EntityProperty__",ValueObject[[#This Row],[Entity_プロパティ]])</f>
        <v xml:space="preserve">       public ?  
        {
            get { return _entity..Value; }
            set { _entity. = new (value); }
        }</v>
      </c>
      <c r="Y70" s="19" t="str" cm="1">
        <f t="array" ref="Y7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1" spans="2:25" ht="20.05" customHeight="1" x14ac:dyDescent="0.4">
      <c r="B71" s="20">
        <f>ROW(ValueObject[[#This Row],[VONo]])-3</f>
        <v>68</v>
      </c>
      <c r="C71" s="21" t="str">
        <f>_xlfn.XLOOKUP(ValueObject[[#This Row],[VONo]],InputValueObjects[VONo],InputValueObjects[Entity],"",0,1)</f>
        <v/>
      </c>
      <c r="D71" s="21" t="str">
        <f>_xlfn.XLOOKUP(ValueObject[[#This Row],[VONo]],InputValueObjects[VONo],InputValueObjects[ValueObject],"",0,1)</f>
        <v/>
      </c>
      <c r="E71" s="21">
        <f>_xlfn.XLOOKUP(ValueObject[[#This Row],[VONo]],InputValueObjects[VONo],InputValueObjects[DBカラム_物理名],"",0,1)</f>
        <v>0</v>
      </c>
      <c r="F71" s="19" t="str">
        <f>"@"&amp;ValueObject[[#This Row],[DBテーブル_物理名]]</f>
        <v>@0</v>
      </c>
      <c r="G71" s="21">
        <f>_xlfn.XLOOKUP(ValueObject[[#This Row],[VONo]],InputValueObjects[VONo],InputValueObjects[PK],"",0,1)</f>
        <v>0</v>
      </c>
      <c r="H71" s="21">
        <f>_xlfn.XLOOKUP(ValueObject[[#This Row],[VONo]],InputValueObjects[VONo],InputValueObjects[NotNull],"",0,1)</f>
        <v>0</v>
      </c>
      <c r="I71" s="21" t="str">
        <f>_xlfn.XLOOKUP(ValueObject[[#This Row],[VONo]],InputValueObjects[VONo],InputValueObjects[型],"",0,1)</f>
        <v>?</v>
      </c>
      <c r="J71" s="21" t="str">
        <f>REPLACE(ValueObject[[#This Row],[ValueObject]],1,1,LOWER(LEFT(ValueObject[[#This Row],[ValueObject]])))</f>
        <v/>
      </c>
      <c r="K71" s="21" t="str">
        <f>ValueObject[[#This Row],[型]]&amp;" "&amp;ValueObject[[#This Row],[変数_VO]]</f>
        <v xml:space="preserve">? </v>
      </c>
      <c r="L71" s="21" t="str">
        <f>_xlfn.XLOOKUP(ValueObject[[#This Row],[VONo]],InputValueObjects[VONo],InputValueObjects[Entity_プロパティ],"",0,1)</f>
        <v/>
      </c>
      <c r="M71" s="21" t="str">
        <f>ValueObject[[#This Row],[Entity_プロパティ]]&amp;" = new "&amp;ValueObject[[#This Row],[ValueObject]]&amp;"("&amp;ValueObject[[#This Row],[変数_VO]]&amp;");"</f>
        <v xml:space="preserve"> = new ();</v>
      </c>
      <c r="N71" s="21" t="str">
        <f>"public "&amp;ValueObject[[#This Row],[ValueObject]]&amp;" "&amp;ValueObject[[#This Row],[Entity_プロパティ]]&amp;" { get; }"</f>
        <v>public   { get; }</v>
      </c>
      <c r="O71" s="21" t="str">
        <f>_xlfn.XLOOKUP(SUBSTITUTE(ValueObject[[#This Row],[型]],"?",""),Types[型],Types[Convert],"",,1)</f>
        <v/>
      </c>
      <c r="P71" s="21" t="str">
        <f>_xlfn.XLOOKUP(SUBSTITUTE(ValueObject[[#This Row],[型]],"?",""),Types[型],Types[型_SQLite],"",0,1)</f>
        <v/>
      </c>
      <c r="Q71" s="21" t="str">
        <f>IF(ValueObject[[#This Row],[SQLite_型]]="","",ValueObject[[#This Row],[DBテーブル_物理名]]&amp;" "&amp;ValueObject[[#This Row],[SQLite_型]])</f>
        <v/>
      </c>
      <c r="R71" s="19" t="str" cm="1">
        <f t="array" ref="R71">SUBSTITUTE(SUBSTITUTE(Templates[Repository_Entity_Args_NotNull],"__Convert__",ValueObject[[#This Row],[Convert]]),"__TableColumn__",ValueObject[[#This Row],[DBテーブル_物理名]])</f>
        <v>(reader["0"])</v>
      </c>
      <c r="S71" s="19" t="str" cm="1">
        <f t="array" ref="S71">SUBSTITUTE(SUBSTITUTE(Templates[Repository_Entity_Args_Null],"__Convert__",ValueObject[[#This Row],[Convert]]),"__TableColumn__",ValueObject[[#This Row],[DBテーブル_物理名]])</f>
        <v>reader["0"] != DBNull.Value ? (reader["0"]) : null</v>
      </c>
      <c r="T71" s="19" t="str">
        <f>IF(ValueObject[[#This Row],[NotNull]]=1,ValueObject[[#This Row],[Repository_Entity_Args_NotNull]],ValueObject[[#This Row],[Repository_Entity_Args_Null]])</f>
        <v>reader["0"] != DBNull.Value ? (reader["0"]) : null</v>
      </c>
      <c r="U71" s="19" t="str">
        <f>ValueObject[[#This Row],[DBテーブル_物理名]]&amp;" = @"&amp;ValueObject[[#This Row],[DBテーブル_物理名]]</f>
        <v>0 = @0</v>
      </c>
      <c r="V71" s="19" t="str" cm="1">
        <f t="array" ref="V71">SUBSTITUTE(SUBSTITUTE(Templates[SQLiteParameter_Args],"__Column__",ValueObject[[#This Row],[DBテーブル_物理名]]),"__VO__",ValueObject[[#This Row],[Entity_プロパティ]])</f>
        <v>new SQLiteParameter("@0", entity..Value)</v>
      </c>
      <c r="W71" s="19" t="str" cm="1">
        <f t="array" ref="W71">SUBSTITUTE(SUBSTITUTE(Templates[ViewModelEntity_Property_get],"__Type__",ValueObject[[#This Row],[型]]),"__EntityProperty__",ValueObject[[#This Row],[Entity_プロパティ]])</f>
        <v xml:space="preserve">        public ?  =&gt; _entity..Value;</v>
      </c>
      <c r="X71" s="19" t="str" cm="1">
        <f t="array" ref="X71">SUBSTITUTE(SUBSTITUTE(Templates[ViewModelEntity_Property_getset],"__Type__",ValueObject[[#This Row],[型]]),"__EntityProperty__",ValueObject[[#This Row],[Entity_プロパティ]])</f>
        <v xml:space="preserve">       public ?  
        {
            get { return _entity..Value; }
            set { _entity. = new (value); }
        }</v>
      </c>
      <c r="Y71" s="19" t="str" cm="1">
        <f t="array" ref="Y7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2" spans="2:25" ht="20.05" customHeight="1" x14ac:dyDescent="0.4">
      <c r="B72" s="20">
        <f>ROW(ValueObject[[#This Row],[VONo]])-3</f>
        <v>69</v>
      </c>
      <c r="C72" s="21" t="str">
        <f>_xlfn.XLOOKUP(ValueObject[[#This Row],[VONo]],InputValueObjects[VONo],InputValueObjects[Entity],"",0,1)</f>
        <v/>
      </c>
      <c r="D72" s="21" t="str">
        <f>_xlfn.XLOOKUP(ValueObject[[#This Row],[VONo]],InputValueObjects[VONo],InputValueObjects[ValueObject],"",0,1)</f>
        <v/>
      </c>
      <c r="E72" s="21">
        <f>_xlfn.XLOOKUP(ValueObject[[#This Row],[VONo]],InputValueObjects[VONo],InputValueObjects[DBカラム_物理名],"",0,1)</f>
        <v>0</v>
      </c>
      <c r="F72" s="19" t="str">
        <f>"@"&amp;ValueObject[[#This Row],[DBテーブル_物理名]]</f>
        <v>@0</v>
      </c>
      <c r="G72" s="21">
        <f>_xlfn.XLOOKUP(ValueObject[[#This Row],[VONo]],InputValueObjects[VONo],InputValueObjects[PK],"",0,1)</f>
        <v>0</v>
      </c>
      <c r="H72" s="21">
        <f>_xlfn.XLOOKUP(ValueObject[[#This Row],[VONo]],InputValueObjects[VONo],InputValueObjects[NotNull],"",0,1)</f>
        <v>0</v>
      </c>
      <c r="I72" s="21" t="str">
        <f>_xlfn.XLOOKUP(ValueObject[[#This Row],[VONo]],InputValueObjects[VONo],InputValueObjects[型],"",0,1)</f>
        <v>?</v>
      </c>
      <c r="J72" s="21" t="str">
        <f>REPLACE(ValueObject[[#This Row],[ValueObject]],1,1,LOWER(LEFT(ValueObject[[#This Row],[ValueObject]])))</f>
        <v/>
      </c>
      <c r="K72" s="21" t="str">
        <f>ValueObject[[#This Row],[型]]&amp;" "&amp;ValueObject[[#This Row],[変数_VO]]</f>
        <v xml:space="preserve">? </v>
      </c>
      <c r="L72" s="21" t="str">
        <f>_xlfn.XLOOKUP(ValueObject[[#This Row],[VONo]],InputValueObjects[VONo],InputValueObjects[Entity_プロパティ],"",0,1)</f>
        <v/>
      </c>
      <c r="M72" s="21" t="str">
        <f>ValueObject[[#This Row],[Entity_プロパティ]]&amp;" = new "&amp;ValueObject[[#This Row],[ValueObject]]&amp;"("&amp;ValueObject[[#This Row],[変数_VO]]&amp;");"</f>
        <v xml:space="preserve"> = new ();</v>
      </c>
      <c r="N72" s="21" t="str">
        <f>"public "&amp;ValueObject[[#This Row],[ValueObject]]&amp;" "&amp;ValueObject[[#This Row],[Entity_プロパティ]]&amp;" { get; }"</f>
        <v>public   { get; }</v>
      </c>
      <c r="O72" s="21" t="str">
        <f>_xlfn.XLOOKUP(SUBSTITUTE(ValueObject[[#This Row],[型]],"?",""),Types[型],Types[Convert],"",,1)</f>
        <v/>
      </c>
      <c r="P72" s="21" t="str">
        <f>_xlfn.XLOOKUP(SUBSTITUTE(ValueObject[[#This Row],[型]],"?",""),Types[型],Types[型_SQLite],"",0,1)</f>
        <v/>
      </c>
      <c r="Q72" s="21" t="str">
        <f>IF(ValueObject[[#This Row],[SQLite_型]]="","",ValueObject[[#This Row],[DBテーブル_物理名]]&amp;" "&amp;ValueObject[[#This Row],[SQLite_型]])</f>
        <v/>
      </c>
      <c r="R72" s="19" t="str" cm="1">
        <f t="array" ref="R72">SUBSTITUTE(SUBSTITUTE(Templates[Repository_Entity_Args_NotNull],"__Convert__",ValueObject[[#This Row],[Convert]]),"__TableColumn__",ValueObject[[#This Row],[DBテーブル_物理名]])</f>
        <v>(reader["0"])</v>
      </c>
      <c r="S72" s="19" t="str" cm="1">
        <f t="array" ref="S72">SUBSTITUTE(SUBSTITUTE(Templates[Repository_Entity_Args_Null],"__Convert__",ValueObject[[#This Row],[Convert]]),"__TableColumn__",ValueObject[[#This Row],[DBテーブル_物理名]])</f>
        <v>reader["0"] != DBNull.Value ? (reader["0"]) : null</v>
      </c>
      <c r="T72" s="19" t="str">
        <f>IF(ValueObject[[#This Row],[NotNull]]=1,ValueObject[[#This Row],[Repository_Entity_Args_NotNull]],ValueObject[[#This Row],[Repository_Entity_Args_Null]])</f>
        <v>reader["0"] != DBNull.Value ? (reader["0"]) : null</v>
      </c>
      <c r="U72" s="19" t="str">
        <f>ValueObject[[#This Row],[DBテーブル_物理名]]&amp;" = @"&amp;ValueObject[[#This Row],[DBテーブル_物理名]]</f>
        <v>0 = @0</v>
      </c>
      <c r="V72" s="19" t="str" cm="1">
        <f t="array" ref="V72">SUBSTITUTE(SUBSTITUTE(Templates[SQLiteParameter_Args],"__Column__",ValueObject[[#This Row],[DBテーブル_物理名]]),"__VO__",ValueObject[[#This Row],[Entity_プロパティ]])</f>
        <v>new SQLiteParameter("@0", entity..Value)</v>
      </c>
      <c r="W72" s="19" t="str" cm="1">
        <f t="array" ref="W72">SUBSTITUTE(SUBSTITUTE(Templates[ViewModelEntity_Property_get],"__Type__",ValueObject[[#This Row],[型]]),"__EntityProperty__",ValueObject[[#This Row],[Entity_プロパティ]])</f>
        <v xml:space="preserve">        public ?  =&gt; _entity..Value;</v>
      </c>
      <c r="X72" s="19" t="str" cm="1">
        <f t="array" ref="X72">SUBSTITUTE(SUBSTITUTE(Templates[ViewModelEntity_Property_getset],"__Type__",ValueObject[[#This Row],[型]]),"__EntityProperty__",ValueObject[[#This Row],[Entity_プロパティ]])</f>
        <v xml:space="preserve">       public ?  
        {
            get { return _entity..Value; }
            set { _entity. = new (value); }
        }</v>
      </c>
      <c r="Y72" s="19" t="str" cm="1">
        <f t="array" ref="Y7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3" spans="2:25" ht="20.05" customHeight="1" x14ac:dyDescent="0.4">
      <c r="B73" s="20">
        <f>ROW(ValueObject[[#This Row],[VONo]])-3</f>
        <v>70</v>
      </c>
      <c r="C73" s="21" t="str">
        <f>_xlfn.XLOOKUP(ValueObject[[#This Row],[VONo]],InputValueObjects[VONo],InputValueObjects[Entity],"",0,1)</f>
        <v/>
      </c>
      <c r="D73" s="21" t="str">
        <f>_xlfn.XLOOKUP(ValueObject[[#This Row],[VONo]],InputValueObjects[VONo],InputValueObjects[ValueObject],"",0,1)</f>
        <v/>
      </c>
      <c r="E73" s="21">
        <f>_xlfn.XLOOKUP(ValueObject[[#This Row],[VONo]],InputValueObjects[VONo],InputValueObjects[DBカラム_物理名],"",0,1)</f>
        <v>0</v>
      </c>
      <c r="F73" s="19" t="str">
        <f>"@"&amp;ValueObject[[#This Row],[DBテーブル_物理名]]</f>
        <v>@0</v>
      </c>
      <c r="G73" s="21">
        <f>_xlfn.XLOOKUP(ValueObject[[#This Row],[VONo]],InputValueObjects[VONo],InputValueObjects[PK],"",0,1)</f>
        <v>0</v>
      </c>
      <c r="H73" s="21">
        <f>_xlfn.XLOOKUP(ValueObject[[#This Row],[VONo]],InputValueObjects[VONo],InputValueObjects[NotNull],"",0,1)</f>
        <v>0</v>
      </c>
      <c r="I73" s="21" t="str">
        <f>_xlfn.XLOOKUP(ValueObject[[#This Row],[VONo]],InputValueObjects[VONo],InputValueObjects[型],"",0,1)</f>
        <v>?</v>
      </c>
      <c r="J73" s="21" t="str">
        <f>REPLACE(ValueObject[[#This Row],[ValueObject]],1,1,LOWER(LEFT(ValueObject[[#This Row],[ValueObject]])))</f>
        <v/>
      </c>
      <c r="K73" s="21" t="str">
        <f>ValueObject[[#This Row],[型]]&amp;" "&amp;ValueObject[[#This Row],[変数_VO]]</f>
        <v xml:space="preserve">? </v>
      </c>
      <c r="L73" s="21" t="str">
        <f>_xlfn.XLOOKUP(ValueObject[[#This Row],[VONo]],InputValueObjects[VONo],InputValueObjects[Entity_プロパティ],"",0,1)</f>
        <v/>
      </c>
      <c r="M73" s="21" t="str">
        <f>ValueObject[[#This Row],[Entity_プロパティ]]&amp;" = new "&amp;ValueObject[[#This Row],[ValueObject]]&amp;"("&amp;ValueObject[[#This Row],[変数_VO]]&amp;");"</f>
        <v xml:space="preserve"> = new ();</v>
      </c>
      <c r="N73" s="21" t="str">
        <f>"public "&amp;ValueObject[[#This Row],[ValueObject]]&amp;" "&amp;ValueObject[[#This Row],[Entity_プロパティ]]&amp;" { get; }"</f>
        <v>public   { get; }</v>
      </c>
      <c r="O73" s="21" t="str">
        <f>_xlfn.XLOOKUP(SUBSTITUTE(ValueObject[[#This Row],[型]],"?",""),Types[型],Types[Convert],"",,1)</f>
        <v/>
      </c>
      <c r="P73" s="21" t="str">
        <f>_xlfn.XLOOKUP(SUBSTITUTE(ValueObject[[#This Row],[型]],"?",""),Types[型],Types[型_SQLite],"",0,1)</f>
        <v/>
      </c>
      <c r="Q73" s="21" t="str">
        <f>IF(ValueObject[[#This Row],[SQLite_型]]="","",ValueObject[[#This Row],[DBテーブル_物理名]]&amp;" "&amp;ValueObject[[#This Row],[SQLite_型]])</f>
        <v/>
      </c>
      <c r="R73" s="19" t="str" cm="1">
        <f t="array" ref="R73">SUBSTITUTE(SUBSTITUTE(Templates[Repository_Entity_Args_NotNull],"__Convert__",ValueObject[[#This Row],[Convert]]),"__TableColumn__",ValueObject[[#This Row],[DBテーブル_物理名]])</f>
        <v>(reader["0"])</v>
      </c>
      <c r="S73" s="19" t="str" cm="1">
        <f t="array" ref="S73">SUBSTITUTE(SUBSTITUTE(Templates[Repository_Entity_Args_Null],"__Convert__",ValueObject[[#This Row],[Convert]]),"__TableColumn__",ValueObject[[#This Row],[DBテーブル_物理名]])</f>
        <v>reader["0"] != DBNull.Value ? (reader["0"]) : null</v>
      </c>
      <c r="T73" s="19" t="str">
        <f>IF(ValueObject[[#This Row],[NotNull]]=1,ValueObject[[#This Row],[Repository_Entity_Args_NotNull]],ValueObject[[#This Row],[Repository_Entity_Args_Null]])</f>
        <v>reader["0"] != DBNull.Value ? (reader["0"]) : null</v>
      </c>
      <c r="U73" s="19" t="str">
        <f>ValueObject[[#This Row],[DBテーブル_物理名]]&amp;" = @"&amp;ValueObject[[#This Row],[DBテーブル_物理名]]</f>
        <v>0 = @0</v>
      </c>
      <c r="V73" s="19" t="str" cm="1">
        <f t="array" ref="V73">SUBSTITUTE(SUBSTITUTE(Templates[SQLiteParameter_Args],"__Column__",ValueObject[[#This Row],[DBテーブル_物理名]]),"__VO__",ValueObject[[#This Row],[Entity_プロパティ]])</f>
        <v>new SQLiteParameter("@0", entity..Value)</v>
      </c>
      <c r="W73" s="19" t="str" cm="1">
        <f t="array" ref="W73">SUBSTITUTE(SUBSTITUTE(Templates[ViewModelEntity_Property_get],"__Type__",ValueObject[[#This Row],[型]]),"__EntityProperty__",ValueObject[[#This Row],[Entity_プロパティ]])</f>
        <v xml:space="preserve">        public ?  =&gt; _entity..Value;</v>
      </c>
      <c r="X73" s="19" t="str" cm="1">
        <f t="array" ref="X73">SUBSTITUTE(SUBSTITUTE(Templates[ViewModelEntity_Property_getset],"__Type__",ValueObject[[#This Row],[型]]),"__EntityProperty__",ValueObject[[#This Row],[Entity_プロパティ]])</f>
        <v xml:space="preserve">       public ?  
        {
            get { return _entity..Value; }
            set { _entity. = new (value); }
        }</v>
      </c>
      <c r="Y73" s="19" t="str" cm="1">
        <f t="array" ref="Y7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4" spans="2:25" ht="20.05" customHeight="1" x14ac:dyDescent="0.4">
      <c r="B74" s="20">
        <f>ROW(ValueObject[[#This Row],[VONo]])-3</f>
        <v>71</v>
      </c>
      <c r="C74" s="21" t="str">
        <f>_xlfn.XLOOKUP(ValueObject[[#This Row],[VONo]],InputValueObjects[VONo],InputValueObjects[Entity],"",0,1)</f>
        <v/>
      </c>
      <c r="D74" s="21" t="str">
        <f>_xlfn.XLOOKUP(ValueObject[[#This Row],[VONo]],InputValueObjects[VONo],InputValueObjects[ValueObject],"",0,1)</f>
        <v/>
      </c>
      <c r="E74" s="21">
        <f>_xlfn.XLOOKUP(ValueObject[[#This Row],[VONo]],InputValueObjects[VONo],InputValueObjects[DBカラム_物理名],"",0,1)</f>
        <v>0</v>
      </c>
      <c r="F74" s="19" t="str">
        <f>"@"&amp;ValueObject[[#This Row],[DBテーブル_物理名]]</f>
        <v>@0</v>
      </c>
      <c r="G74" s="21">
        <f>_xlfn.XLOOKUP(ValueObject[[#This Row],[VONo]],InputValueObjects[VONo],InputValueObjects[PK],"",0,1)</f>
        <v>0</v>
      </c>
      <c r="H74" s="21">
        <f>_xlfn.XLOOKUP(ValueObject[[#This Row],[VONo]],InputValueObjects[VONo],InputValueObjects[NotNull],"",0,1)</f>
        <v>0</v>
      </c>
      <c r="I74" s="21" t="str">
        <f>_xlfn.XLOOKUP(ValueObject[[#This Row],[VONo]],InputValueObjects[VONo],InputValueObjects[型],"",0,1)</f>
        <v>?</v>
      </c>
      <c r="J74" s="21" t="str">
        <f>REPLACE(ValueObject[[#This Row],[ValueObject]],1,1,LOWER(LEFT(ValueObject[[#This Row],[ValueObject]])))</f>
        <v/>
      </c>
      <c r="K74" s="21" t="str">
        <f>ValueObject[[#This Row],[型]]&amp;" "&amp;ValueObject[[#This Row],[変数_VO]]</f>
        <v xml:space="preserve">? </v>
      </c>
      <c r="L74" s="21" t="str">
        <f>_xlfn.XLOOKUP(ValueObject[[#This Row],[VONo]],InputValueObjects[VONo],InputValueObjects[Entity_プロパティ],"",0,1)</f>
        <v/>
      </c>
      <c r="M74" s="21" t="str">
        <f>ValueObject[[#This Row],[Entity_プロパティ]]&amp;" = new "&amp;ValueObject[[#This Row],[ValueObject]]&amp;"("&amp;ValueObject[[#This Row],[変数_VO]]&amp;");"</f>
        <v xml:space="preserve"> = new ();</v>
      </c>
      <c r="N74" s="21" t="str">
        <f>"public "&amp;ValueObject[[#This Row],[ValueObject]]&amp;" "&amp;ValueObject[[#This Row],[Entity_プロパティ]]&amp;" { get; }"</f>
        <v>public   { get; }</v>
      </c>
      <c r="O74" s="21" t="str">
        <f>_xlfn.XLOOKUP(SUBSTITUTE(ValueObject[[#This Row],[型]],"?",""),Types[型],Types[Convert],"",,1)</f>
        <v/>
      </c>
      <c r="P74" s="21" t="str">
        <f>_xlfn.XLOOKUP(SUBSTITUTE(ValueObject[[#This Row],[型]],"?",""),Types[型],Types[型_SQLite],"",0,1)</f>
        <v/>
      </c>
      <c r="Q74" s="21" t="str">
        <f>IF(ValueObject[[#This Row],[SQLite_型]]="","",ValueObject[[#This Row],[DBテーブル_物理名]]&amp;" "&amp;ValueObject[[#This Row],[SQLite_型]])</f>
        <v/>
      </c>
      <c r="R74" s="19" t="str" cm="1">
        <f t="array" ref="R74">SUBSTITUTE(SUBSTITUTE(Templates[Repository_Entity_Args_NotNull],"__Convert__",ValueObject[[#This Row],[Convert]]),"__TableColumn__",ValueObject[[#This Row],[DBテーブル_物理名]])</f>
        <v>(reader["0"])</v>
      </c>
      <c r="S74" s="19" t="str" cm="1">
        <f t="array" ref="S74">SUBSTITUTE(SUBSTITUTE(Templates[Repository_Entity_Args_Null],"__Convert__",ValueObject[[#This Row],[Convert]]),"__TableColumn__",ValueObject[[#This Row],[DBテーブル_物理名]])</f>
        <v>reader["0"] != DBNull.Value ? (reader["0"]) : null</v>
      </c>
      <c r="T74" s="19" t="str">
        <f>IF(ValueObject[[#This Row],[NotNull]]=1,ValueObject[[#This Row],[Repository_Entity_Args_NotNull]],ValueObject[[#This Row],[Repository_Entity_Args_Null]])</f>
        <v>reader["0"] != DBNull.Value ? (reader["0"]) : null</v>
      </c>
      <c r="U74" s="19" t="str">
        <f>ValueObject[[#This Row],[DBテーブル_物理名]]&amp;" = @"&amp;ValueObject[[#This Row],[DBテーブル_物理名]]</f>
        <v>0 = @0</v>
      </c>
      <c r="V74" s="19" t="str" cm="1">
        <f t="array" ref="V74">SUBSTITUTE(SUBSTITUTE(Templates[SQLiteParameter_Args],"__Column__",ValueObject[[#This Row],[DBテーブル_物理名]]),"__VO__",ValueObject[[#This Row],[Entity_プロパティ]])</f>
        <v>new SQLiteParameter("@0", entity..Value)</v>
      </c>
      <c r="W74" s="19" t="str" cm="1">
        <f t="array" ref="W74">SUBSTITUTE(SUBSTITUTE(Templates[ViewModelEntity_Property_get],"__Type__",ValueObject[[#This Row],[型]]),"__EntityProperty__",ValueObject[[#This Row],[Entity_プロパティ]])</f>
        <v xml:space="preserve">        public ?  =&gt; _entity..Value;</v>
      </c>
      <c r="X74" s="19" t="str" cm="1">
        <f t="array" ref="X74">SUBSTITUTE(SUBSTITUTE(Templates[ViewModelEntity_Property_getset],"__Type__",ValueObject[[#This Row],[型]]),"__EntityProperty__",ValueObject[[#This Row],[Entity_プロパティ]])</f>
        <v xml:space="preserve">       public ?  
        {
            get { return _entity..Value; }
            set { _entity. = new (value); }
        }</v>
      </c>
      <c r="Y74" s="19" t="str" cm="1">
        <f t="array" ref="Y7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5" spans="2:25" ht="20.05" customHeight="1" x14ac:dyDescent="0.4">
      <c r="B75" s="20">
        <f>ROW(ValueObject[[#This Row],[VONo]])-3</f>
        <v>72</v>
      </c>
      <c r="C75" s="21" t="str">
        <f>_xlfn.XLOOKUP(ValueObject[[#This Row],[VONo]],InputValueObjects[VONo],InputValueObjects[Entity],"",0,1)</f>
        <v/>
      </c>
      <c r="D75" s="21" t="str">
        <f>_xlfn.XLOOKUP(ValueObject[[#This Row],[VONo]],InputValueObjects[VONo],InputValueObjects[ValueObject],"",0,1)</f>
        <v/>
      </c>
      <c r="E75" s="21">
        <f>_xlfn.XLOOKUP(ValueObject[[#This Row],[VONo]],InputValueObjects[VONo],InputValueObjects[DBカラム_物理名],"",0,1)</f>
        <v>0</v>
      </c>
      <c r="F75" s="19" t="str">
        <f>"@"&amp;ValueObject[[#This Row],[DBテーブル_物理名]]</f>
        <v>@0</v>
      </c>
      <c r="G75" s="21">
        <f>_xlfn.XLOOKUP(ValueObject[[#This Row],[VONo]],InputValueObjects[VONo],InputValueObjects[PK],"",0,1)</f>
        <v>0</v>
      </c>
      <c r="H75" s="21">
        <f>_xlfn.XLOOKUP(ValueObject[[#This Row],[VONo]],InputValueObjects[VONo],InputValueObjects[NotNull],"",0,1)</f>
        <v>0</v>
      </c>
      <c r="I75" s="21" t="str">
        <f>_xlfn.XLOOKUP(ValueObject[[#This Row],[VONo]],InputValueObjects[VONo],InputValueObjects[型],"",0,1)</f>
        <v>?</v>
      </c>
      <c r="J75" s="21" t="str">
        <f>REPLACE(ValueObject[[#This Row],[ValueObject]],1,1,LOWER(LEFT(ValueObject[[#This Row],[ValueObject]])))</f>
        <v/>
      </c>
      <c r="K75" s="21" t="str">
        <f>ValueObject[[#This Row],[型]]&amp;" "&amp;ValueObject[[#This Row],[変数_VO]]</f>
        <v xml:space="preserve">? </v>
      </c>
      <c r="L75" s="21" t="str">
        <f>_xlfn.XLOOKUP(ValueObject[[#This Row],[VONo]],InputValueObjects[VONo],InputValueObjects[Entity_プロパティ],"",0,1)</f>
        <v/>
      </c>
      <c r="M75" s="21" t="str">
        <f>ValueObject[[#This Row],[Entity_プロパティ]]&amp;" = new "&amp;ValueObject[[#This Row],[ValueObject]]&amp;"("&amp;ValueObject[[#This Row],[変数_VO]]&amp;");"</f>
        <v xml:space="preserve"> = new ();</v>
      </c>
      <c r="N75" s="21" t="str">
        <f>"public "&amp;ValueObject[[#This Row],[ValueObject]]&amp;" "&amp;ValueObject[[#This Row],[Entity_プロパティ]]&amp;" { get; }"</f>
        <v>public   { get; }</v>
      </c>
      <c r="O75" s="21" t="str">
        <f>_xlfn.XLOOKUP(SUBSTITUTE(ValueObject[[#This Row],[型]],"?",""),Types[型],Types[Convert],"",,1)</f>
        <v/>
      </c>
      <c r="P75" s="21" t="str">
        <f>_xlfn.XLOOKUP(SUBSTITUTE(ValueObject[[#This Row],[型]],"?",""),Types[型],Types[型_SQLite],"",0,1)</f>
        <v/>
      </c>
      <c r="Q75" s="21" t="str">
        <f>IF(ValueObject[[#This Row],[SQLite_型]]="","",ValueObject[[#This Row],[DBテーブル_物理名]]&amp;" "&amp;ValueObject[[#This Row],[SQLite_型]])</f>
        <v/>
      </c>
      <c r="R75" s="19" t="str" cm="1">
        <f t="array" ref="R75">SUBSTITUTE(SUBSTITUTE(Templates[Repository_Entity_Args_NotNull],"__Convert__",ValueObject[[#This Row],[Convert]]),"__TableColumn__",ValueObject[[#This Row],[DBテーブル_物理名]])</f>
        <v>(reader["0"])</v>
      </c>
      <c r="S75" s="19" t="str" cm="1">
        <f t="array" ref="S75">SUBSTITUTE(SUBSTITUTE(Templates[Repository_Entity_Args_Null],"__Convert__",ValueObject[[#This Row],[Convert]]),"__TableColumn__",ValueObject[[#This Row],[DBテーブル_物理名]])</f>
        <v>reader["0"] != DBNull.Value ? (reader["0"]) : null</v>
      </c>
      <c r="T75" s="19" t="str">
        <f>IF(ValueObject[[#This Row],[NotNull]]=1,ValueObject[[#This Row],[Repository_Entity_Args_NotNull]],ValueObject[[#This Row],[Repository_Entity_Args_Null]])</f>
        <v>reader["0"] != DBNull.Value ? (reader["0"]) : null</v>
      </c>
      <c r="U75" s="19" t="str">
        <f>ValueObject[[#This Row],[DBテーブル_物理名]]&amp;" = @"&amp;ValueObject[[#This Row],[DBテーブル_物理名]]</f>
        <v>0 = @0</v>
      </c>
      <c r="V75" s="19" t="str" cm="1">
        <f t="array" ref="V75">SUBSTITUTE(SUBSTITUTE(Templates[SQLiteParameter_Args],"__Column__",ValueObject[[#This Row],[DBテーブル_物理名]]),"__VO__",ValueObject[[#This Row],[Entity_プロパティ]])</f>
        <v>new SQLiteParameter("@0", entity..Value)</v>
      </c>
      <c r="W75" s="19" t="str" cm="1">
        <f t="array" ref="W75">SUBSTITUTE(SUBSTITUTE(Templates[ViewModelEntity_Property_get],"__Type__",ValueObject[[#This Row],[型]]),"__EntityProperty__",ValueObject[[#This Row],[Entity_プロパティ]])</f>
        <v xml:space="preserve">        public ?  =&gt; _entity..Value;</v>
      </c>
      <c r="X75" s="19" t="str" cm="1">
        <f t="array" ref="X75">SUBSTITUTE(SUBSTITUTE(Templates[ViewModelEntity_Property_getset],"__Type__",ValueObject[[#This Row],[型]]),"__EntityProperty__",ValueObject[[#This Row],[Entity_プロパティ]])</f>
        <v xml:space="preserve">       public ?  
        {
            get { return _entity..Value; }
            set { _entity. = new (value); }
        }</v>
      </c>
      <c r="Y75" s="19" t="str" cm="1">
        <f t="array" ref="Y7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6" spans="2:25" ht="20.05" customHeight="1" x14ac:dyDescent="0.4">
      <c r="B76" s="20">
        <f>ROW(ValueObject[[#This Row],[VONo]])-3</f>
        <v>73</v>
      </c>
      <c r="C76" s="21" t="str">
        <f>_xlfn.XLOOKUP(ValueObject[[#This Row],[VONo]],InputValueObjects[VONo],InputValueObjects[Entity],"",0,1)</f>
        <v/>
      </c>
      <c r="D76" s="21" t="str">
        <f>_xlfn.XLOOKUP(ValueObject[[#This Row],[VONo]],InputValueObjects[VONo],InputValueObjects[ValueObject],"",0,1)</f>
        <v/>
      </c>
      <c r="E76" s="21">
        <f>_xlfn.XLOOKUP(ValueObject[[#This Row],[VONo]],InputValueObjects[VONo],InputValueObjects[DBカラム_物理名],"",0,1)</f>
        <v>0</v>
      </c>
      <c r="F76" s="19" t="str">
        <f>"@"&amp;ValueObject[[#This Row],[DBテーブル_物理名]]</f>
        <v>@0</v>
      </c>
      <c r="G76" s="21">
        <f>_xlfn.XLOOKUP(ValueObject[[#This Row],[VONo]],InputValueObjects[VONo],InputValueObjects[PK],"",0,1)</f>
        <v>0</v>
      </c>
      <c r="H76" s="21">
        <f>_xlfn.XLOOKUP(ValueObject[[#This Row],[VONo]],InputValueObjects[VONo],InputValueObjects[NotNull],"",0,1)</f>
        <v>0</v>
      </c>
      <c r="I76" s="21" t="str">
        <f>_xlfn.XLOOKUP(ValueObject[[#This Row],[VONo]],InputValueObjects[VONo],InputValueObjects[型],"",0,1)</f>
        <v>?</v>
      </c>
      <c r="J76" s="21" t="str">
        <f>REPLACE(ValueObject[[#This Row],[ValueObject]],1,1,LOWER(LEFT(ValueObject[[#This Row],[ValueObject]])))</f>
        <v/>
      </c>
      <c r="K76" s="21" t="str">
        <f>ValueObject[[#This Row],[型]]&amp;" "&amp;ValueObject[[#This Row],[変数_VO]]</f>
        <v xml:space="preserve">? </v>
      </c>
      <c r="L76" s="21" t="str">
        <f>_xlfn.XLOOKUP(ValueObject[[#This Row],[VONo]],InputValueObjects[VONo],InputValueObjects[Entity_プロパティ],"",0,1)</f>
        <v/>
      </c>
      <c r="M76" s="21" t="str">
        <f>ValueObject[[#This Row],[Entity_プロパティ]]&amp;" = new "&amp;ValueObject[[#This Row],[ValueObject]]&amp;"("&amp;ValueObject[[#This Row],[変数_VO]]&amp;");"</f>
        <v xml:space="preserve"> = new ();</v>
      </c>
      <c r="N76" s="21" t="str">
        <f>"public "&amp;ValueObject[[#This Row],[ValueObject]]&amp;" "&amp;ValueObject[[#This Row],[Entity_プロパティ]]&amp;" { get; }"</f>
        <v>public   { get; }</v>
      </c>
      <c r="O76" s="21" t="str">
        <f>_xlfn.XLOOKUP(SUBSTITUTE(ValueObject[[#This Row],[型]],"?",""),Types[型],Types[Convert],"",,1)</f>
        <v/>
      </c>
      <c r="P76" s="21" t="str">
        <f>_xlfn.XLOOKUP(SUBSTITUTE(ValueObject[[#This Row],[型]],"?",""),Types[型],Types[型_SQLite],"",0,1)</f>
        <v/>
      </c>
      <c r="Q76" s="21" t="str">
        <f>IF(ValueObject[[#This Row],[SQLite_型]]="","",ValueObject[[#This Row],[DBテーブル_物理名]]&amp;" "&amp;ValueObject[[#This Row],[SQLite_型]])</f>
        <v/>
      </c>
      <c r="R76" s="19" t="str" cm="1">
        <f t="array" ref="R76">SUBSTITUTE(SUBSTITUTE(Templates[Repository_Entity_Args_NotNull],"__Convert__",ValueObject[[#This Row],[Convert]]),"__TableColumn__",ValueObject[[#This Row],[DBテーブル_物理名]])</f>
        <v>(reader["0"])</v>
      </c>
      <c r="S76" s="19" t="str" cm="1">
        <f t="array" ref="S76">SUBSTITUTE(SUBSTITUTE(Templates[Repository_Entity_Args_Null],"__Convert__",ValueObject[[#This Row],[Convert]]),"__TableColumn__",ValueObject[[#This Row],[DBテーブル_物理名]])</f>
        <v>reader["0"] != DBNull.Value ? (reader["0"]) : null</v>
      </c>
      <c r="T76" s="19" t="str">
        <f>IF(ValueObject[[#This Row],[NotNull]]=1,ValueObject[[#This Row],[Repository_Entity_Args_NotNull]],ValueObject[[#This Row],[Repository_Entity_Args_Null]])</f>
        <v>reader["0"] != DBNull.Value ? (reader["0"]) : null</v>
      </c>
      <c r="U76" s="19" t="str">
        <f>ValueObject[[#This Row],[DBテーブル_物理名]]&amp;" = @"&amp;ValueObject[[#This Row],[DBテーブル_物理名]]</f>
        <v>0 = @0</v>
      </c>
      <c r="V76" s="19" t="str" cm="1">
        <f t="array" ref="V76">SUBSTITUTE(SUBSTITUTE(Templates[SQLiteParameter_Args],"__Column__",ValueObject[[#This Row],[DBテーブル_物理名]]),"__VO__",ValueObject[[#This Row],[Entity_プロパティ]])</f>
        <v>new SQLiteParameter("@0", entity..Value)</v>
      </c>
      <c r="W76" s="19" t="str" cm="1">
        <f t="array" ref="W76">SUBSTITUTE(SUBSTITUTE(Templates[ViewModelEntity_Property_get],"__Type__",ValueObject[[#This Row],[型]]),"__EntityProperty__",ValueObject[[#This Row],[Entity_プロパティ]])</f>
        <v xml:space="preserve">        public ?  =&gt; _entity..Value;</v>
      </c>
      <c r="X76" s="19" t="str" cm="1">
        <f t="array" ref="X76">SUBSTITUTE(SUBSTITUTE(Templates[ViewModelEntity_Property_getset],"__Type__",ValueObject[[#This Row],[型]]),"__EntityProperty__",ValueObject[[#This Row],[Entity_プロパティ]])</f>
        <v xml:space="preserve">       public ?  
        {
            get { return _entity..Value; }
            set { _entity. = new (value); }
        }</v>
      </c>
      <c r="Y76" s="19" t="str" cm="1">
        <f t="array" ref="Y7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7" spans="2:25" ht="20.05" customHeight="1" x14ac:dyDescent="0.4">
      <c r="B77" s="20">
        <f>ROW(ValueObject[[#This Row],[VONo]])-3</f>
        <v>74</v>
      </c>
      <c r="C77" s="21" t="str">
        <f>_xlfn.XLOOKUP(ValueObject[[#This Row],[VONo]],InputValueObjects[VONo],InputValueObjects[Entity],"",0,1)</f>
        <v/>
      </c>
      <c r="D77" s="21" t="str">
        <f>_xlfn.XLOOKUP(ValueObject[[#This Row],[VONo]],InputValueObjects[VONo],InputValueObjects[ValueObject],"",0,1)</f>
        <v/>
      </c>
      <c r="E77" s="21">
        <f>_xlfn.XLOOKUP(ValueObject[[#This Row],[VONo]],InputValueObjects[VONo],InputValueObjects[DBカラム_物理名],"",0,1)</f>
        <v>0</v>
      </c>
      <c r="F77" s="19" t="str">
        <f>"@"&amp;ValueObject[[#This Row],[DBテーブル_物理名]]</f>
        <v>@0</v>
      </c>
      <c r="G77" s="21">
        <f>_xlfn.XLOOKUP(ValueObject[[#This Row],[VONo]],InputValueObjects[VONo],InputValueObjects[PK],"",0,1)</f>
        <v>0</v>
      </c>
      <c r="H77" s="21">
        <f>_xlfn.XLOOKUP(ValueObject[[#This Row],[VONo]],InputValueObjects[VONo],InputValueObjects[NotNull],"",0,1)</f>
        <v>0</v>
      </c>
      <c r="I77" s="21" t="str">
        <f>_xlfn.XLOOKUP(ValueObject[[#This Row],[VONo]],InputValueObjects[VONo],InputValueObjects[型],"",0,1)</f>
        <v>?</v>
      </c>
      <c r="J77" s="21" t="str">
        <f>REPLACE(ValueObject[[#This Row],[ValueObject]],1,1,LOWER(LEFT(ValueObject[[#This Row],[ValueObject]])))</f>
        <v/>
      </c>
      <c r="K77" s="21" t="str">
        <f>ValueObject[[#This Row],[型]]&amp;" "&amp;ValueObject[[#This Row],[変数_VO]]</f>
        <v xml:space="preserve">? </v>
      </c>
      <c r="L77" s="21" t="str">
        <f>_xlfn.XLOOKUP(ValueObject[[#This Row],[VONo]],InputValueObjects[VONo],InputValueObjects[Entity_プロパティ],"",0,1)</f>
        <v/>
      </c>
      <c r="M77" s="21" t="str">
        <f>ValueObject[[#This Row],[Entity_プロパティ]]&amp;" = new "&amp;ValueObject[[#This Row],[ValueObject]]&amp;"("&amp;ValueObject[[#This Row],[変数_VO]]&amp;");"</f>
        <v xml:space="preserve"> = new ();</v>
      </c>
      <c r="N77" s="21" t="str">
        <f>"public "&amp;ValueObject[[#This Row],[ValueObject]]&amp;" "&amp;ValueObject[[#This Row],[Entity_プロパティ]]&amp;" { get; }"</f>
        <v>public   { get; }</v>
      </c>
      <c r="O77" s="21" t="str">
        <f>_xlfn.XLOOKUP(SUBSTITUTE(ValueObject[[#This Row],[型]],"?",""),Types[型],Types[Convert],"",,1)</f>
        <v/>
      </c>
      <c r="P77" s="21" t="str">
        <f>_xlfn.XLOOKUP(SUBSTITUTE(ValueObject[[#This Row],[型]],"?",""),Types[型],Types[型_SQLite],"",0,1)</f>
        <v/>
      </c>
      <c r="Q77" s="21" t="str">
        <f>IF(ValueObject[[#This Row],[SQLite_型]]="","",ValueObject[[#This Row],[DBテーブル_物理名]]&amp;" "&amp;ValueObject[[#This Row],[SQLite_型]])</f>
        <v/>
      </c>
      <c r="R77" s="19" t="str" cm="1">
        <f t="array" ref="R77">SUBSTITUTE(SUBSTITUTE(Templates[Repository_Entity_Args_NotNull],"__Convert__",ValueObject[[#This Row],[Convert]]),"__TableColumn__",ValueObject[[#This Row],[DBテーブル_物理名]])</f>
        <v>(reader["0"])</v>
      </c>
      <c r="S77" s="19" t="str" cm="1">
        <f t="array" ref="S77">SUBSTITUTE(SUBSTITUTE(Templates[Repository_Entity_Args_Null],"__Convert__",ValueObject[[#This Row],[Convert]]),"__TableColumn__",ValueObject[[#This Row],[DBテーブル_物理名]])</f>
        <v>reader["0"] != DBNull.Value ? (reader["0"]) : null</v>
      </c>
      <c r="T77" s="19" t="str">
        <f>IF(ValueObject[[#This Row],[NotNull]]=1,ValueObject[[#This Row],[Repository_Entity_Args_NotNull]],ValueObject[[#This Row],[Repository_Entity_Args_Null]])</f>
        <v>reader["0"] != DBNull.Value ? (reader["0"]) : null</v>
      </c>
      <c r="U77" s="19" t="str">
        <f>ValueObject[[#This Row],[DBテーブル_物理名]]&amp;" = @"&amp;ValueObject[[#This Row],[DBテーブル_物理名]]</f>
        <v>0 = @0</v>
      </c>
      <c r="V77" s="19" t="str" cm="1">
        <f t="array" ref="V77">SUBSTITUTE(SUBSTITUTE(Templates[SQLiteParameter_Args],"__Column__",ValueObject[[#This Row],[DBテーブル_物理名]]),"__VO__",ValueObject[[#This Row],[Entity_プロパティ]])</f>
        <v>new SQLiteParameter("@0", entity..Value)</v>
      </c>
      <c r="W77" s="19" t="str" cm="1">
        <f t="array" ref="W77">SUBSTITUTE(SUBSTITUTE(Templates[ViewModelEntity_Property_get],"__Type__",ValueObject[[#This Row],[型]]),"__EntityProperty__",ValueObject[[#This Row],[Entity_プロパティ]])</f>
        <v xml:space="preserve">        public ?  =&gt; _entity..Value;</v>
      </c>
      <c r="X77" s="19" t="str" cm="1">
        <f t="array" ref="X77">SUBSTITUTE(SUBSTITUTE(Templates[ViewModelEntity_Property_getset],"__Type__",ValueObject[[#This Row],[型]]),"__EntityProperty__",ValueObject[[#This Row],[Entity_プロパティ]])</f>
        <v xml:space="preserve">       public ?  
        {
            get { return _entity..Value; }
            set { _entity. = new (value); }
        }</v>
      </c>
      <c r="Y77" s="19" t="str" cm="1">
        <f t="array" ref="Y7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8" spans="2:25" ht="20.05" customHeight="1" x14ac:dyDescent="0.4">
      <c r="B78" s="20">
        <f>ROW(ValueObject[[#This Row],[VONo]])-3</f>
        <v>75</v>
      </c>
      <c r="C78" s="21" t="str">
        <f>_xlfn.XLOOKUP(ValueObject[[#This Row],[VONo]],InputValueObjects[VONo],InputValueObjects[Entity],"",0,1)</f>
        <v/>
      </c>
      <c r="D78" s="21" t="str">
        <f>_xlfn.XLOOKUP(ValueObject[[#This Row],[VONo]],InputValueObjects[VONo],InputValueObjects[ValueObject],"",0,1)</f>
        <v/>
      </c>
      <c r="E78" s="21">
        <f>_xlfn.XLOOKUP(ValueObject[[#This Row],[VONo]],InputValueObjects[VONo],InputValueObjects[DBカラム_物理名],"",0,1)</f>
        <v>0</v>
      </c>
      <c r="F78" s="19" t="str">
        <f>"@"&amp;ValueObject[[#This Row],[DBテーブル_物理名]]</f>
        <v>@0</v>
      </c>
      <c r="G78" s="21">
        <f>_xlfn.XLOOKUP(ValueObject[[#This Row],[VONo]],InputValueObjects[VONo],InputValueObjects[PK],"",0,1)</f>
        <v>0</v>
      </c>
      <c r="H78" s="21">
        <f>_xlfn.XLOOKUP(ValueObject[[#This Row],[VONo]],InputValueObjects[VONo],InputValueObjects[NotNull],"",0,1)</f>
        <v>0</v>
      </c>
      <c r="I78" s="21" t="str">
        <f>_xlfn.XLOOKUP(ValueObject[[#This Row],[VONo]],InputValueObjects[VONo],InputValueObjects[型],"",0,1)</f>
        <v>?</v>
      </c>
      <c r="J78" s="21" t="str">
        <f>REPLACE(ValueObject[[#This Row],[ValueObject]],1,1,LOWER(LEFT(ValueObject[[#This Row],[ValueObject]])))</f>
        <v/>
      </c>
      <c r="K78" s="21" t="str">
        <f>ValueObject[[#This Row],[型]]&amp;" "&amp;ValueObject[[#This Row],[変数_VO]]</f>
        <v xml:space="preserve">? </v>
      </c>
      <c r="L78" s="21" t="str">
        <f>_xlfn.XLOOKUP(ValueObject[[#This Row],[VONo]],InputValueObjects[VONo],InputValueObjects[Entity_プロパティ],"",0,1)</f>
        <v/>
      </c>
      <c r="M78" s="21" t="str">
        <f>ValueObject[[#This Row],[Entity_プロパティ]]&amp;" = new "&amp;ValueObject[[#This Row],[ValueObject]]&amp;"("&amp;ValueObject[[#This Row],[変数_VO]]&amp;");"</f>
        <v xml:space="preserve"> = new ();</v>
      </c>
      <c r="N78" s="21" t="str">
        <f>"public "&amp;ValueObject[[#This Row],[ValueObject]]&amp;" "&amp;ValueObject[[#This Row],[Entity_プロパティ]]&amp;" { get; }"</f>
        <v>public   { get; }</v>
      </c>
      <c r="O78" s="21" t="str">
        <f>_xlfn.XLOOKUP(SUBSTITUTE(ValueObject[[#This Row],[型]],"?",""),Types[型],Types[Convert],"",,1)</f>
        <v/>
      </c>
      <c r="P78" s="21" t="str">
        <f>_xlfn.XLOOKUP(SUBSTITUTE(ValueObject[[#This Row],[型]],"?",""),Types[型],Types[型_SQLite],"",0,1)</f>
        <v/>
      </c>
      <c r="Q78" s="21" t="str">
        <f>IF(ValueObject[[#This Row],[SQLite_型]]="","",ValueObject[[#This Row],[DBテーブル_物理名]]&amp;" "&amp;ValueObject[[#This Row],[SQLite_型]])</f>
        <v/>
      </c>
      <c r="R78" s="19" t="str" cm="1">
        <f t="array" ref="R78">SUBSTITUTE(SUBSTITUTE(Templates[Repository_Entity_Args_NotNull],"__Convert__",ValueObject[[#This Row],[Convert]]),"__TableColumn__",ValueObject[[#This Row],[DBテーブル_物理名]])</f>
        <v>(reader["0"])</v>
      </c>
      <c r="S78" s="19" t="str" cm="1">
        <f t="array" ref="S78">SUBSTITUTE(SUBSTITUTE(Templates[Repository_Entity_Args_Null],"__Convert__",ValueObject[[#This Row],[Convert]]),"__TableColumn__",ValueObject[[#This Row],[DBテーブル_物理名]])</f>
        <v>reader["0"] != DBNull.Value ? (reader["0"]) : null</v>
      </c>
      <c r="T78" s="19" t="str">
        <f>IF(ValueObject[[#This Row],[NotNull]]=1,ValueObject[[#This Row],[Repository_Entity_Args_NotNull]],ValueObject[[#This Row],[Repository_Entity_Args_Null]])</f>
        <v>reader["0"] != DBNull.Value ? (reader["0"]) : null</v>
      </c>
      <c r="U78" s="19" t="str">
        <f>ValueObject[[#This Row],[DBテーブル_物理名]]&amp;" = @"&amp;ValueObject[[#This Row],[DBテーブル_物理名]]</f>
        <v>0 = @0</v>
      </c>
      <c r="V78" s="19" t="str" cm="1">
        <f t="array" ref="V78">SUBSTITUTE(SUBSTITUTE(Templates[SQLiteParameter_Args],"__Column__",ValueObject[[#This Row],[DBテーブル_物理名]]),"__VO__",ValueObject[[#This Row],[Entity_プロパティ]])</f>
        <v>new SQLiteParameter("@0", entity..Value)</v>
      </c>
      <c r="W78" s="19" t="str" cm="1">
        <f t="array" ref="W78">SUBSTITUTE(SUBSTITUTE(Templates[ViewModelEntity_Property_get],"__Type__",ValueObject[[#This Row],[型]]),"__EntityProperty__",ValueObject[[#This Row],[Entity_プロパティ]])</f>
        <v xml:space="preserve">        public ?  =&gt; _entity..Value;</v>
      </c>
      <c r="X78" s="19" t="str" cm="1">
        <f t="array" ref="X78">SUBSTITUTE(SUBSTITUTE(Templates[ViewModelEntity_Property_getset],"__Type__",ValueObject[[#This Row],[型]]),"__EntityProperty__",ValueObject[[#This Row],[Entity_プロパティ]])</f>
        <v xml:space="preserve">       public ?  
        {
            get { return _entity..Value; }
            set { _entity. = new (value); }
        }</v>
      </c>
      <c r="Y78" s="19" t="str" cm="1">
        <f t="array" ref="Y7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9" spans="2:25" ht="20.05" customHeight="1" x14ac:dyDescent="0.4">
      <c r="B79" s="20">
        <f>ROW(ValueObject[[#This Row],[VONo]])-3</f>
        <v>76</v>
      </c>
      <c r="C79" s="21" t="str">
        <f>_xlfn.XLOOKUP(ValueObject[[#This Row],[VONo]],InputValueObjects[VONo],InputValueObjects[Entity],"",0,1)</f>
        <v/>
      </c>
      <c r="D79" s="21" t="str">
        <f>_xlfn.XLOOKUP(ValueObject[[#This Row],[VONo]],InputValueObjects[VONo],InputValueObjects[ValueObject],"",0,1)</f>
        <v/>
      </c>
      <c r="E79" s="21">
        <f>_xlfn.XLOOKUP(ValueObject[[#This Row],[VONo]],InputValueObjects[VONo],InputValueObjects[DBカラム_物理名],"",0,1)</f>
        <v>0</v>
      </c>
      <c r="F79" s="19" t="str">
        <f>"@"&amp;ValueObject[[#This Row],[DBテーブル_物理名]]</f>
        <v>@0</v>
      </c>
      <c r="G79" s="21">
        <f>_xlfn.XLOOKUP(ValueObject[[#This Row],[VONo]],InputValueObjects[VONo],InputValueObjects[PK],"",0,1)</f>
        <v>0</v>
      </c>
      <c r="H79" s="21">
        <f>_xlfn.XLOOKUP(ValueObject[[#This Row],[VONo]],InputValueObjects[VONo],InputValueObjects[NotNull],"",0,1)</f>
        <v>0</v>
      </c>
      <c r="I79" s="21" t="str">
        <f>_xlfn.XLOOKUP(ValueObject[[#This Row],[VONo]],InputValueObjects[VONo],InputValueObjects[型],"",0,1)</f>
        <v>?</v>
      </c>
      <c r="J79" s="21" t="str">
        <f>REPLACE(ValueObject[[#This Row],[ValueObject]],1,1,LOWER(LEFT(ValueObject[[#This Row],[ValueObject]])))</f>
        <v/>
      </c>
      <c r="K79" s="21" t="str">
        <f>ValueObject[[#This Row],[型]]&amp;" "&amp;ValueObject[[#This Row],[変数_VO]]</f>
        <v xml:space="preserve">? </v>
      </c>
      <c r="L79" s="21" t="str">
        <f>_xlfn.XLOOKUP(ValueObject[[#This Row],[VONo]],InputValueObjects[VONo],InputValueObjects[Entity_プロパティ],"",0,1)</f>
        <v/>
      </c>
      <c r="M79" s="21" t="str">
        <f>ValueObject[[#This Row],[Entity_プロパティ]]&amp;" = new "&amp;ValueObject[[#This Row],[ValueObject]]&amp;"("&amp;ValueObject[[#This Row],[変数_VO]]&amp;");"</f>
        <v xml:space="preserve"> = new ();</v>
      </c>
      <c r="N79" s="21" t="str">
        <f>"public "&amp;ValueObject[[#This Row],[ValueObject]]&amp;" "&amp;ValueObject[[#This Row],[Entity_プロパティ]]&amp;" { get; }"</f>
        <v>public   { get; }</v>
      </c>
      <c r="O79" s="21" t="str">
        <f>_xlfn.XLOOKUP(SUBSTITUTE(ValueObject[[#This Row],[型]],"?",""),Types[型],Types[Convert],"",,1)</f>
        <v/>
      </c>
      <c r="P79" s="21" t="str">
        <f>_xlfn.XLOOKUP(SUBSTITUTE(ValueObject[[#This Row],[型]],"?",""),Types[型],Types[型_SQLite],"",0,1)</f>
        <v/>
      </c>
      <c r="Q79" s="21" t="str">
        <f>IF(ValueObject[[#This Row],[SQLite_型]]="","",ValueObject[[#This Row],[DBテーブル_物理名]]&amp;" "&amp;ValueObject[[#This Row],[SQLite_型]])</f>
        <v/>
      </c>
      <c r="R79" s="19" t="str" cm="1">
        <f t="array" ref="R79">SUBSTITUTE(SUBSTITUTE(Templates[Repository_Entity_Args_NotNull],"__Convert__",ValueObject[[#This Row],[Convert]]),"__TableColumn__",ValueObject[[#This Row],[DBテーブル_物理名]])</f>
        <v>(reader["0"])</v>
      </c>
      <c r="S79" s="19" t="str" cm="1">
        <f t="array" ref="S79">SUBSTITUTE(SUBSTITUTE(Templates[Repository_Entity_Args_Null],"__Convert__",ValueObject[[#This Row],[Convert]]),"__TableColumn__",ValueObject[[#This Row],[DBテーブル_物理名]])</f>
        <v>reader["0"] != DBNull.Value ? (reader["0"]) : null</v>
      </c>
      <c r="T79" s="19" t="str">
        <f>IF(ValueObject[[#This Row],[NotNull]]=1,ValueObject[[#This Row],[Repository_Entity_Args_NotNull]],ValueObject[[#This Row],[Repository_Entity_Args_Null]])</f>
        <v>reader["0"] != DBNull.Value ? (reader["0"]) : null</v>
      </c>
      <c r="U79" s="19" t="str">
        <f>ValueObject[[#This Row],[DBテーブル_物理名]]&amp;" = @"&amp;ValueObject[[#This Row],[DBテーブル_物理名]]</f>
        <v>0 = @0</v>
      </c>
      <c r="V79" s="19" t="str" cm="1">
        <f t="array" ref="V79">SUBSTITUTE(SUBSTITUTE(Templates[SQLiteParameter_Args],"__Column__",ValueObject[[#This Row],[DBテーブル_物理名]]),"__VO__",ValueObject[[#This Row],[Entity_プロパティ]])</f>
        <v>new SQLiteParameter("@0", entity..Value)</v>
      </c>
      <c r="W79" s="19" t="str" cm="1">
        <f t="array" ref="W79">SUBSTITUTE(SUBSTITUTE(Templates[ViewModelEntity_Property_get],"__Type__",ValueObject[[#This Row],[型]]),"__EntityProperty__",ValueObject[[#This Row],[Entity_プロパティ]])</f>
        <v xml:space="preserve">        public ?  =&gt; _entity..Value;</v>
      </c>
      <c r="X79" s="19" t="str" cm="1">
        <f t="array" ref="X79">SUBSTITUTE(SUBSTITUTE(Templates[ViewModelEntity_Property_getset],"__Type__",ValueObject[[#This Row],[型]]),"__EntityProperty__",ValueObject[[#This Row],[Entity_プロパティ]])</f>
        <v xml:space="preserve">       public ?  
        {
            get { return _entity..Value; }
            set { _entity. = new (value); }
        }</v>
      </c>
      <c r="Y79" s="19" t="str" cm="1">
        <f t="array" ref="Y7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0" spans="2:25" ht="20.05" customHeight="1" x14ac:dyDescent="0.4">
      <c r="B80" s="20">
        <f>ROW(ValueObject[[#This Row],[VONo]])-3</f>
        <v>77</v>
      </c>
      <c r="C80" s="21" t="str">
        <f>_xlfn.XLOOKUP(ValueObject[[#This Row],[VONo]],InputValueObjects[VONo],InputValueObjects[Entity],"",0,1)</f>
        <v/>
      </c>
      <c r="D80" s="21" t="str">
        <f>_xlfn.XLOOKUP(ValueObject[[#This Row],[VONo]],InputValueObjects[VONo],InputValueObjects[ValueObject],"",0,1)</f>
        <v/>
      </c>
      <c r="E80" s="21">
        <f>_xlfn.XLOOKUP(ValueObject[[#This Row],[VONo]],InputValueObjects[VONo],InputValueObjects[DBカラム_物理名],"",0,1)</f>
        <v>0</v>
      </c>
      <c r="F80" s="19" t="str">
        <f>"@"&amp;ValueObject[[#This Row],[DBテーブル_物理名]]</f>
        <v>@0</v>
      </c>
      <c r="G80" s="21">
        <f>_xlfn.XLOOKUP(ValueObject[[#This Row],[VONo]],InputValueObjects[VONo],InputValueObjects[PK],"",0,1)</f>
        <v>0</v>
      </c>
      <c r="H80" s="21">
        <f>_xlfn.XLOOKUP(ValueObject[[#This Row],[VONo]],InputValueObjects[VONo],InputValueObjects[NotNull],"",0,1)</f>
        <v>0</v>
      </c>
      <c r="I80" s="21" t="str">
        <f>_xlfn.XLOOKUP(ValueObject[[#This Row],[VONo]],InputValueObjects[VONo],InputValueObjects[型],"",0,1)</f>
        <v>?</v>
      </c>
      <c r="J80" s="21" t="str">
        <f>REPLACE(ValueObject[[#This Row],[ValueObject]],1,1,LOWER(LEFT(ValueObject[[#This Row],[ValueObject]])))</f>
        <v/>
      </c>
      <c r="K80" s="21" t="str">
        <f>ValueObject[[#This Row],[型]]&amp;" "&amp;ValueObject[[#This Row],[変数_VO]]</f>
        <v xml:space="preserve">? </v>
      </c>
      <c r="L80" s="21" t="str">
        <f>_xlfn.XLOOKUP(ValueObject[[#This Row],[VONo]],InputValueObjects[VONo],InputValueObjects[Entity_プロパティ],"",0,1)</f>
        <v/>
      </c>
      <c r="M80" s="21" t="str">
        <f>ValueObject[[#This Row],[Entity_プロパティ]]&amp;" = new "&amp;ValueObject[[#This Row],[ValueObject]]&amp;"("&amp;ValueObject[[#This Row],[変数_VO]]&amp;");"</f>
        <v xml:space="preserve"> = new ();</v>
      </c>
      <c r="N80" s="21" t="str">
        <f>"public "&amp;ValueObject[[#This Row],[ValueObject]]&amp;" "&amp;ValueObject[[#This Row],[Entity_プロパティ]]&amp;" { get; }"</f>
        <v>public   { get; }</v>
      </c>
      <c r="O80" s="21" t="str">
        <f>_xlfn.XLOOKUP(SUBSTITUTE(ValueObject[[#This Row],[型]],"?",""),Types[型],Types[Convert],"",,1)</f>
        <v/>
      </c>
      <c r="P80" s="21" t="str">
        <f>_xlfn.XLOOKUP(SUBSTITUTE(ValueObject[[#This Row],[型]],"?",""),Types[型],Types[型_SQLite],"",0,1)</f>
        <v/>
      </c>
      <c r="Q80" s="21" t="str">
        <f>IF(ValueObject[[#This Row],[SQLite_型]]="","",ValueObject[[#This Row],[DBテーブル_物理名]]&amp;" "&amp;ValueObject[[#This Row],[SQLite_型]])</f>
        <v/>
      </c>
      <c r="R80" s="19" t="str" cm="1">
        <f t="array" ref="R80">SUBSTITUTE(SUBSTITUTE(Templates[Repository_Entity_Args_NotNull],"__Convert__",ValueObject[[#This Row],[Convert]]),"__TableColumn__",ValueObject[[#This Row],[DBテーブル_物理名]])</f>
        <v>(reader["0"])</v>
      </c>
      <c r="S80" s="19" t="str" cm="1">
        <f t="array" ref="S80">SUBSTITUTE(SUBSTITUTE(Templates[Repository_Entity_Args_Null],"__Convert__",ValueObject[[#This Row],[Convert]]),"__TableColumn__",ValueObject[[#This Row],[DBテーブル_物理名]])</f>
        <v>reader["0"] != DBNull.Value ? (reader["0"]) : null</v>
      </c>
      <c r="T80" s="19" t="str">
        <f>IF(ValueObject[[#This Row],[NotNull]]=1,ValueObject[[#This Row],[Repository_Entity_Args_NotNull]],ValueObject[[#This Row],[Repository_Entity_Args_Null]])</f>
        <v>reader["0"] != DBNull.Value ? (reader["0"]) : null</v>
      </c>
      <c r="U80" s="19" t="str">
        <f>ValueObject[[#This Row],[DBテーブル_物理名]]&amp;" = @"&amp;ValueObject[[#This Row],[DBテーブル_物理名]]</f>
        <v>0 = @0</v>
      </c>
      <c r="V80" s="19" t="str" cm="1">
        <f t="array" ref="V80">SUBSTITUTE(SUBSTITUTE(Templates[SQLiteParameter_Args],"__Column__",ValueObject[[#This Row],[DBテーブル_物理名]]),"__VO__",ValueObject[[#This Row],[Entity_プロパティ]])</f>
        <v>new SQLiteParameter("@0", entity..Value)</v>
      </c>
      <c r="W80" s="19" t="str" cm="1">
        <f t="array" ref="W80">SUBSTITUTE(SUBSTITUTE(Templates[ViewModelEntity_Property_get],"__Type__",ValueObject[[#This Row],[型]]),"__EntityProperty__",ValueObject[[#This Row],[Entity_プロパティ]])</f>
        <v xml:space="preserve">        public ?  =&gt; _entity..Value;</v>
      </c>
      <c r="X80" s="19" t="str" cm="1">
        <f t="array" ref="X80">SUBSTITUTE(SUBSTITUTE(Templates[ViewModelEntity_Property_getset],"__Type__",ValueObject[[#This Row],[型]]),"__EntityProperty__",ValueObject[[#This Row],[Entity_プロパティ]])</f>
        <v xml:space="preserve">       public ?  
        {
            get { return _entity..Value; }
            set { _entity. = new (value); }
        }</v>
      </c>
      <c r="Y80" s="19" t="str" cm="1">
        <f t="array" ref="Y8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1" spans="2:25" ht="20.05" customHeight="1" x14ac:dyDescent="0.4">
      <c r="B81" s="20">
        <f>ROW(ValueObject[[#This Row],[VONo]])-3</f>
        <v>78</v>
      </c>
      <c r="C81" s="21" t="str">
        <f>_xlfn.XLOOKUP(ValueObject[[#This Row],[VONo]],InputValueObjects[VONo],InputValueObjects[Entity],"",0,1)</f>
        <v/>
      </c>
      <c r="D81" s="21" t="str">
        <f>_xlfn.XLOOKUP(ValueObject[[#This Row],[VONo]],InputValueObjects[VONo],InputValueObjects[ValueObject],"",0,1)</f>
        <v/>
      </c>
      <c r="E81" s="21">
        <f>_xlfn.XLOOKUP(ValueObject[[#This Row],[VONo]],InputValueObjects[VONo],InputValueObjects[DBカラム_物理名],"",0,1)</f>
        <v>0</v>
      </c>
      <c r="F81" s="19" t="str">
        <f>"@"&amp;ValueObject[[#This Row],[DBテーブル_物理名]]</f>
        <v>@0</v>
      </c>
      <c r="G81" s="21">
        <f>_xlfn.XLOOKUP(ValueObject[[#This Row],[VONo]],InputValueObjects[VONo],InputValueObjects[PK],"",0,1)</f>
        <v>0</v>
      </c>
      <c r="H81" s="21">
        <f>_xlfn.XLOOKUP(ValueObject[[#This Row],[VONo]],InputValueObjects[VONo],InputValueObjects[NotNull],"",0,1)</f>
        <v>0</v>
      </c>
      <c r="I81" s="21" t="str">
        <f>_xlfn.XLOOKUP(ValueObject[[#This Row],[VONo]],InputValueObjects[VONo],InputValueObjects[型],"",0,1)</f>
        <v>?</v>
      </c>
      <c r="J81" s="21" t="str">
        <f>REPLACE(ValueObject[[#This Row],[ValueObject]],1,1,LOWER(LEFT(ValueObject[[#This Row],[ValueObject]])))</f>
        <v/>
      </c>
      <c r="K81" s="21" t="str">
        <f>ValueObject[[#This Row],[型]]&amp;" "&amp;ValueObject[[#This Row],[変数_VO]]</f>
        <v xml:space="preserve">? </v>
      </c>
      <c r="L81" s="21" t="str">
        <f>_xlfn.XLOOKUP(ValueObject[[#This Row],[VONo]],InputValueObjects[VONo],InputValueObjects[Entity_プロパティ],"",0,1)</f>
        <v/>
      </c>
      <c r="M81" s="21" t="str">
        <f>ValueObject[[#This Row],[Entity_プロパティ]]&amp;" = new "&amp;ValueObject[[#This Row],[ValueObject]]&amp;"("&amp;ValueObject[[#This Row],[変数_VO]]&amp;");"</f>
        <v xml:space="preserve"> = new ();</v>
      </c>
      <c r="N81" s="21" t="str">
        <f>"public "&amp;ValueObject[[#This Row],[ValueObject]]&amp;" "&amp;ValueObject[[#This Row],[Entity_プロパティ]]&amp;" { get; }"</f>
        <v>public   { get; }</v>
      </c>
      <c r="O81" s="21" t="str">
        <f>_xlfn.XLOOKUP(SUBSTITUTE(ValueObject[[#This Row],[型]],"?",""),Types[型],Types[Convert],"",,1)</f>
        <v/>
      </c>
      <c r="P81" s="21" t="str">
        <f>_xlfn.XLOOKUP(SUBSTITUTE(ValueObject[[#This Row],[型]],"?",""),Types[型],Types[型_SQLite],"",0,1)</f>
        <v/>
      </c>
      <c r="Q81" s="21" t="str">
        <f>IF(ValueObject[[#This Row],[SQLite_型]]="","",ValueObject[[#This Row],[DBテーブル_物理名]]&amp;" "&amp;ValueObject[[#This Row],[SQLite_型]])</f>
        <v/>
      </c>
      <c r="R81" s="19" t="str" cm="1">
        <f t="array" ref="R81">SUBSTITUTE(SUBSTITUTE(Templates[Repository_Entity_Args_NotNull],"__Convert__",ValueObject[[#This Row],[Convert]]),"__TableColumn__",ValueObject[[#This Row],[DBテーブル_物理名]])</f>
        <v>(reader["0"])</v>
      </c>
      <c r="S81" s="19" t="str" cm="1">
        <f t="array" ref="S81">SUBSTITUTE(SUBSTITUTE(Templates[Repository_Entity_Args_Null],"__Convert__",ValueObject[[#This Row],[Convert]]),"__TableColumn__",ValueObject[[#This Row],[DBテーブル_物理名]])</f>
        <v>reader["0"] != DBNull.Value ? (reader["0"]) : null</v>
      </c>
      <c r="T81" s="19" t="str">
        <f>IF(ValueObject[[#This Row],[NotNull]]=1,ValueObject[[#This Row],[Repository_Entity_Args_NotNull]],ValueObject[[#This Row],[Repository_Entity_Args_Null]])</f>
        <v>reader["0"] != DBNull.Value ? (reader["0"]) : null</v>
      </c>
      <c r="U81" s="19" t="str">
        <f>ValueObject[[#This Row],[DBテーブル_物理名]]&amp;" = @"&amp;ValueObject[[#This Row],[DBテーブル_物理名]]</f>
        <v>0 = @0</v>
      </c>
      <c r="V81" s="19" t="str" cm="1">
        <f t="array" ref="V81">SUBSTITUTE(SUBSTITUTE(Templates[SQLiteParameter_Args],"__Column__",ValueObject[[#This Row],[DBテーブル_物理名]]),"__VO__",ValueObject[[#This Row],[Entity_プロパティ]])</f>
        <v>new SQLiteParameter("@0", entity..Value)</v>
      </c>
      <c r="W81" s="19" t="str" cm="1">
        <f t="array" ref="W81">SUBSTITUTE(SUBSTITUTE(Templates[ViewModelEntity_Property_get],"__Type__",ValueObject[[#This Row],[型]]),"__EntityProperty__",ValueObject[[#This Row],[Entity_プロパティ]])</f>
        <v xml:space="preserve">        public ?  =&gt; _entity..Value;</v>
      </c>
      <c r="X81" s="19" t="str" cm="1">
        <f t="array" ref="X81">SUBSTITUTE(SUBSTITUTE(Templates[ViewModelEntity_Property_getset],"__Type__",ValueObject[[#This Row],[型]]),"__EntityProperty__",ValueObject[[#This Row],[Entity_プロパティ]])</f>
        <v xml:space="preserve">       public ?  
        {
            get { return _entity..Value; }
            set { _entity. = new (value); }
        }</v>
      </c>
      <c r="Y81" s="19" t="str" cm="1">
        <f t="array" ref="Y8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2" spans="2:25" ht="20.05" customHeight="1" x14ac:dyDescent="0.4">
      <c r="B82" s="20">
        <f>ROW(ValueObject[[#This Row],[VONo]])-3</f>
        <v>79</v>
      </c>
      <c r="C82" s="21" t="str">
        <f>_xlfn.XLOOKUP(ValueObject[[#This Row],[VONo]],InputValueObjects[VONo],InputValueObjects[Entity],"",0,1)</f>
        <v/>
      </c>
      <c r="D82" s="21" t="str">
        <f>_xlfn.XLOOKUP(ValueObject[[#This Row],[VONo]],InputValueObjects[VONo],InputValueObjects[ValueObject],"",0,1)</f>
        <v/>
      </c>
      <c r="E82" s="21">
        <f>_xlfn.XLOOKUP(ValueObject[[#This Row],[VONo]],InputValueObjects[VONo],InputValueObjects[DBカラム_物理名],"",0,1)</f>
        <v>0</v>
      </c>
      <c r="F82" s="19" t="str">
        <f>"@"&amp;ValueObject[[#This Row],[DBテーブル_物理名]]</f>
        <v>@0</v>
      </c>
      <c r="G82" s="21">
        <f>_xlfn.XLOOKUP(ValueObject[[#This Row],[VONo]],InputValueObjects[VONo],InputValueObjects[PK],"",0,1)</f>
        <v>0</v>
      </c>
      <c r="H82" s="21">
        <f>_xlfn.XLOOKUP(ValueObject[[#This Row],[VONo]],InputValueObjects[VONo],InputValueObjects[NotNull],"",0,1)</f>
        <v>0</v>
      </c>
      <c r="I82" s="21" t="str">
        <f>_xlfn.XLOOKUP(ValueObject[[#This Row],[VONo]],InputValueObjects[VONo],InputValueObjects[型],"",0,1)</f>
        <v>?</v>
      </c>
      <c r="J82" s="21" t="str">
        <f>REPLACE(ValueObject[[#This Row],[ValueObject]],1,1,LOWER(LEFT(ValueObject[[#This Row],[ValueObject]])))</f>
        <v/>
      </c>
      <c r="K82" s="21" t="str">
        <f>ValueObject[[#This Row],[型]]&amp;" "&amp;ValueObject[[#This Row],[変数_VO]]</f>
        <v xml:space="preserve">? </v>
      </c>
      <c r="L82" s="21" t="str">
        <f>_xlfn.XLOOKUP(ValueObject[[#This Row],[VONo]],InputValueObjects[VONo],InputValueObjects[Entity_プロパティ],"",0,1)</f>
        <v/>
      </c>
      <c r="M82" s="21" t="str">
        <f>ValueObject[[#This Row],[Entity_プロパティ]]&amp;" = new "&amp;ValueObject[[#This Row],[ValueObject]]&amp;"("&amp;ValueObject[[#This Row],[変数_VO]]&amp;");"</f>
        <v xml:space="preserve"> = new ();</v>
      </c>
      <c r="N82" s="21" t="str">
        <f>"public "&amp;ValueObject[[#This Row],[ValueObject]]&amp;" "&amp;ValueObject[[#This Row],[Entity_プロパティ]]&amp;" { get; }"</f>
        <v>public   { get; }</v>
      </c>
      <c r="O82" s="21" t="str">
        <f>_xlfn.XLOOKUP(SUBSTITUTE(ValueObject[[#This Row],[型]],"?",""),Types[型],Types[Convert],"",,1)</f>
        <v/>
      </c>
      <c r="P82" s="21" t="str">
        <f>_xlfn.XLOOKUP(SUBSTITUTE(ValueObject[[#This Row],[型]],"?",""),Types[型],Types[型_SQLite],"",0,1)</f>
        <v/>
      </c>
      <c r="Q82" s="21" t="str">
        <f>IF(ValueObject[[#This Row],[SQLite_型]]="","",ValueObject[[#This Row],[DBテーブル_物理名]]&amp;" "&amp;ValueObject[[#This Row],[SQLite_型]])</f>
        <v/>
      </c>
      <c r="R82" s="19" t="str" cm="1">
        <f t="array" ref="R82">SUBSTITUTE(SUBSTITUTE(Templates[Repository_Entity_Args_NotNull],"__Convert__",ValueObject[[#This Row],[Convert]]),"__TableColumn__",ValueObject[[#This Row],[DBテーブル_物理名]])</f>
        <v>(reader["0"])</v>
      </c>
      <c r="S82" s="19" t="str" cm="1">
        <f t="array" ref="S82">SUBSTITUTE(SUBSTITUTE(Templates[Repository_Entity_Args_Null],"__Convert__",ValueObject[[#This Row],[Convert]]),"__TableColumn__",ValueObject[[#This Row],[DBテーブル_物理名]])</f>
        <v>reader["0"] != DBNull.Value ? (reader["0"]) : null</v>
      </c>
      <c r="T82" s="19" t="str">
        <f>IF(ValueObject[[#This Row],[NotNull]]=1,ValueObject[[#This Row],[Repository_Entity_Args_NotNull]],ValueObject[[#This Row],[Repository_Entity_Args_Null]])</f>
        <v>reader["0"] != DBNull.Value ? (reader["0"]) : null</v>
      </c>
      <c r="U82" s="19" t="str">
        <f>ValueObject[[#This Row],[DBテーブル_物理名]]&amp;" = @"&amp;ValueObject[[#This Row],[DBテーブル_物理名]]</f>
        <v>0 = @0</v>
      </c>
      <c r="V82" s="19" t="str" cm="1">
        <f t="array" ref="V82">SUBSTITUTE(SUBSTITUTE(Templates[SQLiteParameter_Args],"__Column__",ValueObject[[#This Row],[DBテーブル_物理名]]),"__VO__",ValueObject[[#This Row],[Entity_プロパティ]])</f>
        <v>new SQLiteParameter("@0", entity..Value)</v>
      </c>
      <c r="W82" s="19" t="str" cm="1">
        <f t="array" ref="W82">SUBSTITUTE(SUBSTITUTE(Templates[ViewModelEntity_Property_get],"__Type__",ValueObject[[#This Row],[型]]),"__EntityProperty__",ValueObject[[#This Row],[Entity_プロパティ]])</f>
        <v xml:space="preserve">        public ?  =&gt; _entity..Value;</v>
      </c>
      <c r="X82" s="19" t="str" cm="1">
        <f t="array" ref="X82">SUBSTITUTE(SUBSTITUTE(Templates[ViewModelEntity_Property_getset],"__Type__",ValueObject[[#This Row],[型]]),"__EntityProperty__",ValueObject[[#This Row],[Entity_プロパティ]])</f>
        <v xml:space="preserve">       public ?  
        {
            get { return _entity..Value; }
            set { _entity. = new (value); }
        }</v>
      </c>
      <c r="Y82" s="19" t="str" cm="1">
        <f t="array" ref="Y8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3" spans="2:25" ht="20.05" customHeight="1" x14ac:dyDescent="0.4">
      <c r="B83" s="20">
        <f>ROW(ValueObject[[#This Row],[VONo]])-3</f>
        <v>80</v>
      </c>
      <c r="C83" s="21" t="str">
        <f>_xlfn.XLOOKUP(ValueObject[[#This Row],[VONo]],InputValueObjects[VONo],InputValueObjects[Entity],"",0,1)</f>
        <v/>
      </c>
      <c r="D83" s="21" t="str">
        <f>_xlfn.XLOOKUP(ValueObject[[#This Row],[VONo]],InputValueObjects[VONo],InputValueObjects[ValueObject],"",0,1)</f>
        <v/>
      </c>
      <c r="E83" s="21">
        <f>_xlfn.XLOOKUP(ValueObject[[#This Row],[VONo]],InputValueObjects[VONo],InputValueObjects[DBカラム_物理名],"",0,1)</f>
        <v>0</v>
      </c>
      <c r="F83" s="19" t="str">
        <f>"@"&amp;ValueObject[[#This Row],[DBテーブル_物理名]]</f>
        <v>@0</v>
      </c>
      <c r="G83" s="21">
        <f>_xlfn.XLOOKUP(ValueObject[[#This Row],[VONo]],InputValueObjects[VONo],InputValueObjects[PK],"",0,1)</f>
        <v>0</v>
      </c>
      <c r="H83" s="21">
        <f>_xlfn.XLOOKUP(ValueObject[[#This Row],[VONo]],InputValueObjects[VONo],InputValueObjects[NotNull],"",0,1)</f>
        <v>0</v>
      </c>
      <c r="I83" s="21" t="str">
        <f>_xlfn.XLOOKUP(ValueObject[[#This Row],[VONo]],InputValueObjects[VONo],InputValueObjects[型],"",0,1)</f>
        <v>?</v>
      </c>
      <c r="J83" s="21" t="str">
        <f>REPLACE(ValueObject[[#This Row],[ValueObject]],1,1,LOWER(LEFT(ValueObject[[#This Row],[ValueObject]])))</f>
        <v/>
      </c>
      <c r="K83" s="21" t="str">
        <f>ValueObject[[#This Row],[型]]&amp;" "&amp;ValueObject[[#This Row],[変数_VO]]</f>
        <v xml:space="preserve">? </v>
      </c>
      <c r="L83" s="21" t="str">
        <f>_xlfn.XLOOKUP(ValueObject[[#This Row],[VONo]],InputValueObjects[VONo],InputValueObjects[Entity_プロパティ],"",0,1)</f>
        <v/>
      </c>
      <c r="M83" s="21" t="str">
        <f>ValueObject[[#This Row],[Entity_プロパティ]]&amp;" = new "&amp;ValueObject[[#This Row],[ValueObject]]&amp;"("&amp;ValueObject[[#This Row],[変数_VO]]&amp;");"</f>
        <v xml:space="preserve"> = new ();</v>
      </c>
      <c r="N83" s="21" t="str">
        <f>"public "&amp;ValueObject[[#This Row],[ValueObject]]&amp;" "&amp;ValueObject[[#This Row],[Entity_プロパティ]]&amp;" { get; }"</f>
        <v>public   { get; }</v>
      </c>
      <c r="O83" s="21" t="str">
        <f>_xlfn.XLOOKUP(SUBSTITUTE(ValueObject[[#This Row],[型]],"?",""),Types[型],Types[Convert],"",,1)</f>
        <v/>
      </c>
      <c r="P83" s="21" t="str">
        <f>_xlfn.XLOOKUP(SUBSTITUTE(ValueObject[[#This Row],[型]],"?",""),Types[型],Types[型_SQLite],"",0,1)</f>
        <v/>
      </c>
      <c r="Q83" s="21" t="str">
        <f>IF(ValueObject[[#This Row],[SQLite_型]]="","",ValueObject[[#This Row],[DBテーブル_物理名]]&amp;" "&amp;ValueObject[[#This Row],[SQLite_型]])</f>
        <v/>
      </c>
      <c r="R83" s="19" t="str" cm="1">
        <f t="array" ref="R83">SUBSTITUTE(SUBSTITUTE(Templates[Repository_Entity_Args_NotNull],"__Convert__",ValueObject[[#This Row],[Convert]]),"__TableColumn__",ValueObject[[#This Row],[DBテーブル_物理名]])</f>
        <v>(reader["0"])</v>
      </c>
      <c r="S83" s="19" t="str" cm="1">
        <f t="array" ref="S83">SUBSTITUTE(SUBSTITUTE(Templates[Repository_Entity_Args_Null],"__Convert__",ValueObject[[#This Row],[Convert]]),"__TableColumn__",ValueObject[[#This Row],[DBテーブル_物理名]])</f>
        <v>reader["0"] != DBNull.Value ? (reader["0"]) : null</v>
      </c>
      <c r="T83" s="19" t="str">
        <f>IF(ValueObject[[#This Row],[NotNull]]=1,ValueObject[[#This Row],[Repository_Entity_Args_NotNull]],ValueObject[[#This Row],[Repository_Entity_Args_Null]])</f>
        <v>reader["0"] != DBNull.Value ? (reader["0"]) : null</v>
      </c>
      <c r="U83" s="19" t="str">
        <f>ValueObject[[#This Row],[DBテーブル_物理名]]&amp;" = @"&amp;ValueObject[[#This Row],[DBテーブル_物理名]]</f>
        <v>0 = @0</v>
      </c>
      <c r="V83" s="19" t="str" cm="1">
        <f t="array" ref="V83">SUBSTITUTE(SUBSTITUTE(Templates[SQLiteParameter_Args],"__Column__",ValueObject[[#This Row],[DBテーブル_物理名]]),"__VO__",ValueObject[[#This Row],[Entity_プロパティ]])</f>
        <v>new SQLiteParameter("@0", entity..Value)</v>
      </c>
      <c r="W83" s="19" t="str" cm="1">
        <f t="array" ref="W83">SUBSTITUTE(SUBSTITUTE(Templates[ViewModelEntity_Property_get],"__Type__",ValueObject[[#This Row],[型]]),"__EntityProperty__",ValueObject[[#This Row],[Entity_プロパティ]])</f>
        <v xml:space="preserve">        public ?  =&gt; _entity..Value;</v>
      </c>
      <c r="X83" s="19" t="str" cm="1">
        <f t="array" ref="X83">SUBSTITUTE(SUBSTITUTE(Templates[ViewModelEntity_Property_getset],"__Type__",ValueObject[[#This Row],[型]]),"__EntityProperty__",ValueObject[[#This Row],[Entity_プロパティ]])</f>
        <v xml:space="preserve">       public ?  
        {
            get { return _entity..Value; }
            set { _entity. = new (value); }
        }</v>
      </c>
      <c r="Y83" s="19" t="str" cm="1">
        <f t="array" ref="Y8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4" spans="2:25" ht="20.05" customHeight="1" x14ac:dyDescent="0.4">
      <c r="B84" s="20">
        <f>ROW(ValueObject[[#This Row],[VONo]])-3</f>
        <v>81</v>
      </c>
      <c r="C84" s="21" t="str">
        <f>_xlfn.XLOOKUP(ValueObject[[#This Row],[VONo]],InputValueObjects[VONo],InputValueObjects[Entity],"",0,1)</f>
        <v/>
      </c>
      <c r="D84" s="21" t="str">
        <f>_xlfn.XLOOKUP(ValueObject[[#This Row],[VONo]],InputValueObjects[VONo],InputValueObjects[ValueObject],"",0,1)</f>
        <v/>
      </c>
      <c r="E84" s="21">
        <f>_xlfn.XLOOKUP(ValueObject[[#This Row],[VONo]],InputValueObjects[VONo],InputValueObjects[DBカラム_物理名],"",0,1)</f>
        <v>0</v>
      </c>
      <c r="F84" s="19" t="str">
        <f>"@"&amp;ValueObject[[#This Row],[DBテーブル_物理名]]</f>
        <v>@0</v>
      </c>
      <c r="G84" s="21">
        <f>_xlfn.XLOOKUP(ValueObject[[#This Row],[VONo]],InputValueObjects[VONo],InputValueObjects[PK],"",0,1)</f>
        <v>0</v>
      </c>
      <c r="H84" s="21">
        <f>_xlfn.XLOOKUP(ValueObject[[#This Row],[VONo]],InputValueObjects[VONo],InputValueObjects[NotNull],"",0,1)</f>
        <v>0</v>
      </c>
      <c r="I84" s="21" t="str">
        <f>_xlfn.XLOOKUP(ValueObject[[#This Row],[VONo]],InputValueObjects[VONo],InputValueObjects[型],"",0,1)</f>
        <v>?</v>
      </c>
      <c r="J84" s="21" t="str">
        <f>REPLACE(ValueObject[[#This Row],[ValueObject]],1,1,LOWER(LEFT(ValueObject[[#This Row],[ValueObject]])))</f>
        <v/>
      </c>
      <c r="K84" s="21" t="str">
        <f>ValueObject[[#This Row],[型]]&amp;" "&amp;ValueObject[[#This Row],[変数_VO]]</f>
        <v xml:space="preserve">? </v>
      </c>
      <c r="L84" s="21" t="str">
        <f>_xlfn.XLOOKUP(ValueObject[[#This Row],[VONo]],InputValueObjects[VONo],InputValueObjects[Entity_プロパティ],"",0,1)</f>
        <v/>
      </c>
      <c r="M84" s="21" t="str">
        <f>ValueObject[[#This Row],[Entity_プロパティ]]&amp;" = new "&amp;ValueObject[[#This Row],[ValueObject]]&amp;"("&amp;ValueObject[[#This Row],[変数_VO]]&amp;");"</f>
        <v xml:space="preserve"> = new ();</v>
      </c>
      <c r="N84" s="21" t="str">
        <f>"public "&amp;ValueObject[[#This Row],[ValueObject]]&amp;" "&amp;ValueObject[[#This Row],[Entity_プロパティ]]&amp;" { get; }"</f>
        <v>public   { get; }</v>
      </c>
      <c r="O84" s="21" t="str">
        <f>_xlfn.XLOOKUP(SUBSTITUTE(ValueObject[[#This Row],[型]],"?",""),Types[型],Types[Convert],"",,1)</f>
        <v/>
      </c>
      <c r="P84" s="21" t="str">
        <f>_xlfn.XLOOKUP(SUBSTITUTE(ValueObject[[#This Row],[型]],"?",""),Types[型],Types[型_SQLite],"",0,1)</f>
        <v/>
      </c>
      <c r="Q84" s="21" t="str">
        <f>IF(ValueObject[[#This Row],[SQLite_型]]="","",ValueObject[[#This Row],[DBテーブル_物理名]]&amp;" "&amp;ValueObject[[#This Row],[SQLite_型]])</f>
        <v/>
      </c>
      <c r="R84" s="19" t="str" cm="1">
        <f t="array" ref="R84">SUBSTITUTE(SUBSTITUTE(Templates[Repository_Entity_Args_NotNull],"__Convert__",ValueObject[[#This Row],[Convert]]),"__TableColumn__",ValueObject[[#This Row],[DBテーブル_物理名]])</f>
        <v>(reader["0"])</v>
      </c>
      <c r="S84" s="19" t="str" cm="1">
        <f t="array" ref="S84">SUBSTITUTE(SUBSTITUTE(Templates[Repository_Entity_Args_Null],"__Convert__",ValueObject[[#This Row],[Convert]]),"__TableColumn__",ValueObject[[#This Row],[DBテーブル_物理名]])</f>
        <v>reader["0"] != DBNull.Value ? (reader["0"]) : null</v>
      </c>
      <c r="T84" s="19" t="str">
        <f>IF(ValueObject[[#This Row],[NotNull]]=1,ValueObject[[#This Row],[Repository_Entity_Args_NotNull]],ValueObject[[#This Row],[Repository_Entity_Args_Null]])</f>
        <v>reader["0"] != DBNull.Value ? (reader["0"]) : null</v>
      </c>
      <c r="U84" s="19" t="str">
        <f>ValueObject[[#This Row],[DBテーブル_物理名]]&amp;" = @"&amp;ValueObject[[#This Row],[DBテーブル_物理名]]</f>
        <v>0 = @0</v>
      </c>
      <c r="V84" s="19" t="str" cm="1">
        <f t="array" ref="V84">SUBSTITUTE(SUBSTITUTE(Templates[SQLiteParameter_Args],"__Column__",ValueObject[[#This Row],[DBテーブル_物理名]]),"__VO__",ValueObject[[#This Row],[Entity_プロパティ]])</f>
        <v>new SQLiteParameter("@0", entity..Value)</v>
      </c>
      <c r="W84" s="19" t="str" cm="1">
        <f t="array" ref="W84">SUBSTITUTE(SUBSTITUTE(Templates[ViewModelEntity_Property_get],"__Type__",ValueObject[[#This Row],[型]]),"__EntityProperty__",ValueObject[[#This Row],[Entity_プロパティ]])</f>
        <v xml:space="preserve">        public ?  =&gt; _entity..Value;</v>
      </c>
      <c r="X84" s="19" t="str" cm="1">
        <f t="array" ref="X84">SUBSTITUTE(SUBSTITUTE(Templates[ViewModelEntity_Property_getset],"__Type__",ValueObject[[#This Row],[型]]),"__EntityProperty__",ValueObject[[#This Row],[Entity_プロパティ]])</f>
        <v xml:space="preserve">       public ?  
        {
            get { return _entity..Value; }
            set { _entity. = new (value); }
        }</v>
      </c>
      <c r="Y84" s="19" t="str" cm="1">
        <f t="array" ref="Y8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5" spans="2:25" ht="20.05" customHeight="1" x14ac:dyDescent="0.4">
      <c r="B85" s="20">
        <f>ROW(ValueObject[[#This Row],[VONo]])-3</f>
        <v>82</v>
      </c>
      <c r="C85" s="21" t="str">
        <f>_xlfn.XLOOKUP(ValueObject[[#This Row],[VONo]],InputValueObjects[VONo],InputValueObjects[Entity],"",0,1)</f>
        <v/>
      </c>
      <c r="D85" s="21" t="str">
        <f>_xlfn.XLOOKUP(ValueObject[[#This Row],[VONo]],InputValueObjects[VONo],InputValueObjects[ValueObject],"",0,1)</f>
        <v/>
      </c>
      <c r="E85" s="21">
        <f>_xlfn.XLOOKUP(ValueObject[[#This Row],[VONo]],InputValueObjects[VONo],InputValueObjects[DBカラム_物理名],"",0,1)</f>
        <v>0</v>
      </c>
      <c r="F85" s="19" t="str">
        <f>"@"&amp;ValueObject[[#This Row],[DBテーブル_物理名]]</f>
        <v>@0</v>
      </c>
      <c r="G85" s="21">
        <f>_xlfn.XLOOKUP(ValueObject[[#This Row],[VONo]],InputValueObjects[VONo],InputValueObjects[PK],"",0,1)</f>
        <v>0</v>
      </c>
      <c r="H85" s="21">
        <f>_xlfn.XLOOKUP(ValueObject[[#This Row],[VONo]],InputValueObjects[VONo],InputValueObjects[NotNull],"",0,1)</f>
        <v>0</v>
      </c>
      <c r="I85" s="21" t="str">
        <f>_xlfn.XLOOKUP(ValueObject[[#This Row],[VONo]],InputValueObjects[VONo],InputValueObjects[型],"",0,1)</f>
        <v>?</v>
      </c>
      <c r="J85" s="21" t="str">
        <f>REPLACE(ValueObject[[#This Row],[ValueObject]],1,1,LOWER(LEFT(ValueObject[[#This Row],[ValueObject]])))</f>
        <v/>
      </c>
      <c r="K85" s="21" t="str">
        <f>ValueObject[[#This Row],[型]]&amp;" "&amp;ValueObject[[#This Row],[変数_VO]]</f>
        <v xml:space="preserve">? </v>
      </c>
      <c r="L85" s="21" t="str">
        <f>_xlfn.XLOOKUP(ValueObject[[#This Row],[VONo]],InputValueObjects[VONo],InputValueObjects[Entity_プロパティ],"",0,1)</f>
        <v/>
      </c>
      <c r="M85" s="21" t="str">
        <f>ValueObject[[#This Row],[Entity_プロパティ]]&amp;" = new "&amp;ValueObject[[#This Row],[ValueObject]]&amp;"("&amp;ValueObject[[#This Row],[変数_VO]]&amp;");"</f>
        <v xml:space="preserve"> = new ();</v>
      </c>
      <c r="N85" s="21" t="str">
        <f>"public "&amp;ValueObject[[#This Row],[ValueObject]]&amp;" "&amp;ValueObject[[#This Row],[Entity_プロパティ]]&amp;" { get; }"</f>
        <v>public   { get; }</v>
      </c>
      <c r="O85" s="21" t="str">
        <f>_xlfn.XLOOKUP(SUBSTITUTE(ValueObject[[#This Row],[型]],"?",""),Types[型],Types[Convert],"",,1)</f>
        <v/>
      </c>
      <c r="P85" s="21" t="str">
        <f>_xlfn.XLOOKUP(SUBSTITUTE(ValueObject[[#This Row],[型]],"?",""),Types[型],Types[型_SQLite],"",0,1)</f>
        <v/>
      </c>
      <c r="Q85" s="21" t="str">
        <f>IF(ValueObject[[#This Row],[SQLite_型]]="","",ValueObject[[#This Row],[DBテーブル_物理名]]&amp;" "&amp;ValueObject[[#This Row],[SQLite_型]])</f>
        <v/>
      </c>
      <c r="R85" s="19" t="str" cm="1">
        <f t="array" ref="R85">SUBSTITUTE(SUBSTITUTE(Templates[Repository_Entity_Args_NotNull],"__Convert__",ValueObject[[#This Row],[Convert]]),"__TableColumn__",ValueObject[[#This Row],[DBテーブル_物理名]])</f>
        <v>(reader["0"])</v>
      </c>
      <c r="S85" s="19" t="str" cm="1">
        <f t="array" ref="S85">SUBSTITUTE(SUBSTITUTE(Templates[Repository_Entity_Args_Null],"__Convert__",ValueObject[[#This Row],[Convert]]),"__TableColumn__",ValueObject[[#This Row],[DBテーブル_物理名]])</f>
        <v>reader["0"] != DBNull.Value ? (reader["0"]) : null</v>
      </c>
      <c r="T85" s="19" t="str">
        <f>IF(ValueObject[[#This Row],[NotNull]]=1,ValueObject[[#This Row],[Repository_Entity_Args_NotNull]],ValueObject[[#This Row],[Repository_Entity_Args_Null]])</f>
        <v>reader["0"] != DBNull.Value ? (reader["0"]) : null</v>
      </c>
      <c r="U85" s="19" t="str">
        <f>ValueObject[[#This Row],[DBテーブル_物理名]]&amp;" = @"&amp;ValueObject[[#This Row],[DBテーブル_物理名]]</f>
        <v>0 = @0</v>
      </c>
      <c r="V85" s="19" t="str" cm="1">
        <f t="array" ref="V85">SUBSTITUTE(SUBSTITUTE(Templates[SQLiteParameter_Args],"__Column__",ValueObject[[#This Row],[DBテーブル_物理名]]),"__VO__",ValueObject[[#This Row],[Entity_プロパティ]])</f>
        <v>new SQLiteParameter("@0", entity..Value)</v>
      </c>
      <c r="W85" s="19" t="str" cm="1">
        <f t="array" ref="W85">SUBSTITUTE(SUBSTITUTE(Templates[ViewModelEntity_Property_get],"__Type__",ValueObject[[#This Row],[型]]),"__EntityProperty__",ValueObject[[#This Row],[Entity_プロパティ]])</f>
        <v xml:space="preserve">        public ?  =&gt; _entity..Value;</v>
      </c>
      <c r="X85" s="19" t="str" cm="1">
        <f t="array" ref="X85">SUBSTITUTE(SUBSTITUTE(Templates[ViewModelEntity_Property_getset],"__Type__",ValueObject[[#This Row],[型]]),"__EntityProperty__",ValueObject[[#This Row],[Entity_プロパティ]])</f>
        <v xml:space="preserve">       public ?  
        {
            get { return _entity..Value; }
            set { _entity. = new (value); }
        }</v>
      </c>
      <c r="Y85" s="19" t="str" cm="1">
        <f t="array" ref="Y8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6" spans="2:25" ht="20.05" customHeight="1" x14ac:dyDescent="0.4">
      <c r="B86" s="20">
        <f>ROW(ValueObject[[#This Row],[VONo]])-3</f>
        <v>83</v>
      </c>
      <c r="C86" s="21" t="str">
        <f>_xlfn.XLOOKUP(ValueObject[[#This Row],[VONo]],InputValueObjects[VONo],InputValueObjects[Entity],"",0,1)</f>
        <v/>
      </c>
      <c r="D86" s="21" t="str">
        <f>_xlfn.XLOOKUP(ValueObject[[#This Row],[VONo]],InputValueObjects[VONo],InputValueObjects[ValueObject],"",0,1)</f>
        <v/>
      </c>
      <c r="E86" s="21">
        <f>_xlfn.XLOOKUP(ValueObject[[#This Row],[VONo]],InputValueObjects[VONo],InputValueObjects[DBカラム_物理名],"",0,1)</f>
        <v>0</v>
      </c>
      <c r="F86" s="19" t="str">
        <f>"@"&amp;ValueObject[[#This Row],[DBテーブル_物理名]]</f>
        <v>@0</v>
      </c>
      <c r="G86" s="21">
        <f>_xlfn.XLOOKUP(ValueObject[[#This Row],[VONo]],InputValueObjects[VONo],InputValueObjects[PK],"",0,1)</f>
        <v>0</v>
      </c>
      <c r="H86" s="21">
        <f>_xlfn.XLOOKUP(ValueObject[[#This Row],[VONo]],InputValueObjects[VONo],InputValueObjects[NotNull],"",0,1)</f>
        <v>0</v>
      </c>
      <c r="I86" s="21" t="str">
        <f>_xlfn.XLOOKUP(ValueObject[[#This Row],[VONo]],InputValueObjects[VONo],InputValueObjects[型],"",0,1)</f>
        <v>?</v>
      </c>
      <c r="J86" s="21" t="str">
        <f>REPLACE(ValueObject[[#This Row],[ValueObject]],1,1,LOWER(LEFT(ValueObject[[#This Row],[ValueObject]])))</f>
        <v/>
      </c>
      <c r="K86" s="21" t="str">
        <f>ValueObject[[#This Row],[型]]&amp;" "&amp;ValueObject[[#This Row],[変数_VO]]</f>
        <v xml:space="preserve">? </v>
      </c>
      <c r="L86" s="21" t="str">
        <f>_xlfn.XLOOKUP(ValueObject[[#This Row],[VONo]],InputValueObjects[VONo],InputValueObjects[Entity_プロパティ],"",0,1)</f>
        <v/>
      </c>
      <c r="M86" s="21" t="str">
        <f>ValueObject[[#This Row],[Entity_プロパティ]]&amp;" = new "&amp;ValueObject[[#This Row],[ValueObject]]&amp;"("&amp;ValueObject[[#This Row],[変数_VO]]&amp;");"</f>
        <v xml:space="preserve"> = new ();</v>
      </c>
      <c r="N86" s="21" t="str">
        <f>"public "&amp;ValueObject[[#This Row],[ValueObject]]&amp;" "&amp;ValueObject[[#This Row],[Entity_プロパティ]]&amp;" { get; }"</f>
        <v>public   { get; }</v>
      </c>
      <c r="O86" s="21" t="str">
        <f>_xlfn.XLOOKUP(SUBSTITUTE(ValueObject[[#This Row],[型]],"?",""),Types[型],Types[Convert],"",,1)</f>
        <v/>
      </c>
      <c r="P86" s="21" t="str">
        <f>_xlfn.XLOOKUP(SUBSTITUTE(ValueObject[[#This Row],[型]],"?",""),Types[型],Types[型_SQLite],"",0,1)</f>
        <v/>
      </c>
      <c r="Q86" s="21" t="str">
        <f>IF(ValueObject[[#This Row],[SQLite_型]]="","",ValueObject[[#This Row],[DBテーブル_物理名]]&amp;" "&amp;ValueObject[[#This Row],[SQLite_型]])</f>
        <v/>
      </c>
      <c r="R86" s="19" t="str" cm="1">
        <f t="array" ref="R86">SUBSTITUTE(SUBSTITUTE(Templates[Repository_Entity_Args_NotNull],"__Convert__",ValueObject[[#This Row],[Convert]]),"__TableColumn__",ValueObject[[#This Row],[DBテーブル_物理名]])</f>
        <v>(reader["0"])</v>
      </c>
      <c r="S86" s="19" t="str" cm="1">
        <f t="array" ref="S86">SUBSTITUTE(SUBSTITUTE(Templates[Repository_Entity_Args_Null],"__Convert__",ValueObject[[#This Row],[Convert]]),"__TableColumn__",ValueObject[[#This Row],[DBテーブル_物理名]])</f>
        <v>reader["0"] != DBNull.Value ? (reader["0"]) : null</v>
      </c>
      <c r="T86" s="19" t="str">
        <f>IF(ValueObject[[#This Row],[NotNull]]=1,ValueObject[[#This Row],[Repository_Entity_Args_NotNull]],ValueObject[[#This Row],[Repository_Entity_Args_Null]])</f>
        <v>reader["0"] != DBNull.Value ? (reader["0"]) : null</v>
      </c>
      <c r="U86" s="19" t="str">
        <f>ValueObject[[#This Row],[DBテーブル_物理名]]&amp;" = @"&amp;ValueObject[[#This Row],[DBテーブル_物理名]]</f>
        <v>0 = @0</v>
      </c>
      <c r="V86" s="19" t="str" cm="1">
        <f t="array" ref="V86">SUBSTITUTE(SUBSTITUTE(Templates[SQLiteParameter_Args],"__Column__",ValueObject[[#This Row],[DBテーブル_物理名]]),"__VO__",ValueObject[[#This Row],[Entity_プロパティ]])</f>
        <v>new SQLiteParameter("@0", entity..Value)</v>
      </c>
      <c r="W86" s="19" t="str" cm="1">
        <f t="array" ref="W86">SUBSTITUTE(SUBSTITUTE(Templates[ViewModelEntity_Property_get],"__Type__",ValueObject[[#This Row],[型]]),"__EntityProperty__",ValueObject[[#This Row],[Entity_プロパティ]])</f>
        <v xml:space="preserve">        public ?  =&gt; _entity..Value;</v>
      </c>
      <c r="X86" s="19" t="str" cm="1">
        <f t="array" ref="X86">SUBSTITUTE(SUBSTITUTE(Templates[ViewModelEntity_Property_getset],"__Type__",ValueObject[[#This Row],[型]]),"__EntityProperty__",ValueObject[[#This Row],[Entity_プロパティ]])</f>
        <v xml:space="preserve">       public ?  
        {
            get { return _entity..Value; }
            set { _entity. = new (value); }
        }</v>
      </c>
      <c r="Y86" s="19" t="str" cm="1">
        <f t="array" ref="Y8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7" spans="2:25" ht="20.05" customHeight="1" x14ac:dyDescent="0.4">
      <c r="B87" s="20">
        <f>ROW(ValueObject[[#This Row],[VONo]])-3</f>
        <v>84</v>
      </c>
      <c r="C87" s="21" t="str">
        <f>_xlfn.XLOOKUP(ValueObject[[#This Row],[VONo]],InputValueObjects[VONo],InputValueObjects[Entity],"",0,1)</f>
        <v/>
      </c>
      <c r="D87" s="21" t="str">
        <f>_xlfn.XLOOKUP(ValueObject[[#This Row],[VONo]],InputValueObjects[VONo],InputValueObjects[ValueObject],"",0,1)</f>
        <v/>
      </c>
      <c r="E87" s="21">
        <f>_xlfn.XLOOKUP(ValueObject[[#This Row],[VONo]],InputValueObjects[VONo],InputValueObjects[DBカラム_物理名],"",0,1)</f>
        <v>0</v>
      </c>
      <c r="F87" s="19" t="str">
        <f>"@"&amp;ValueObject[[#This Row],[DBテーブル_物理名]]</f>
        <v>@0</v>
      </c>
      <c r="G87" s="21">
        <f>_xlfn.XLOOKUP(ValueObject[[#This Row],[VONo]],InputValueObjects[VONo],InputValueObjects[PK],"",0,1)</f>
        <v>0</v>
      </c>
      <c r="H87" s="21">
        <f>_xlfn.XLOOKUP(ValueObject[[#This Row],[VONo]],InputValueObjects[VONo],InputValueObjects[NotNull],"",0,1)</f>
        <v>0</v>
      </c>
      <c r="I87" s="21" t="str">
        <f>_xlfn.XLOOKUP(ValueObject[[#This Row],[VONo]],InputValueObjects[VONo],InputValueObjects[型],"",0,1)</f>
        <v>?</v>
      </c>
      <c r="J87" s="21" t="str">
        <f>REPLACE(ValueObject[[#This Row],[ValueObject]],1,1,LOWER(LEFT(ValueObject[[#This Row],[ValueObject]])))</f>
        <v/>
      </c>
      <c r="K87" s="21" t="str">
        <f>ValueObject[[#This Row],[型]]&amp;" "&amp;ValueObject[[#This Row],[変数_VO]]</f>
        <v xml:space="preserve">? </v>
      </c>
      <c r="L87" s="21" t="str">
        <f>_xlfn.XLOOKUP(ValueObject[[#This Row],[VONo]],InputValueObjects[VONo],InputValueObjects[Entity_プロパティ],"",0,1)</f>
        <v/>
      </c>
      <c r="M87" s="21" t="str">
        <f>ValueObject[[#This Row],[Entity_プロパティ]]&amp;" = new "&amp;ValueObject[[#This Row],[ValueObject]]&amp;"("&amp;ValueObject[[#This Row],[変数_VO]]&amp;");"</f>
        <v xml:space="preserve"> = new ();</v>
      </c>
      <c r="N87" s="21" t="str">
        <f>"public "&amp;ValueObject[[#This Row],[ValueObject]]&amp;" "&amp;ValueObject[[#This Row],[Entity_プロパティ]]&amp;" { get; }"</f>
        <v>public   { get; }</v>
      </c>
      <c r="O87" s="21" t="str">
        <f>_xlfn.XLOOKUP(SUBSTITUTE(ValueObject[[#This Row],[型]],"?",""),Types[型],Types[Convert],"",,1)</f>
        <v/>
      </c>
      <c r="P87" s="21" t="str">
        <f>_xlfn.XLOOKUP(SUBSTITUTE(ValueObject[[#This Row],[型]],"?",""),Types[型],Types[型_SQLite],"",0,1)</f>
        <v/>
      </c>
      <c r="Q87" s="21" t="str">
        <f>IF(ValueObject[[#This Row],[SQLite_型]]="","",ValueObject[[#This Row],[DBテーブル_物理名]]&amp;" "&amp;ValueObject[[#This Row],[SQLite_型]])</f>
        <v/>
      </c>
      <c r="R87" s="19" t="str" cm="1">
        <f t="array" ref="R87">SUBSTITUTE(SUBSTITUTE(Templates[Repository_Entity_Args_NotNull],"__Convert__",ValueObject[[#This Row],[Convert]]),"__TableColumn__",ValueObject[[#This Row],[DBテーブル_物理名]])</f>
        <v>(reader["0"])</v>
      </c>
      <c r="S87" s="19" t="str" cm="1">
        <f t="array" ref="S87">SUBSTITUTE(SUBSTITUTE(Templates[Repository_Entity_Args_Null],"__Convert__",ValueObject[[#This Row],[Convert]]),"__TableColumn__",ValueObject[[#This Row],[DBテーブル_物理名]])</f>
        <v>reader["0"] != DBNull.Value ? (reader["0"]) : null</v>
      </c>
      <c r="T87" s="19" t="str">
        <f>IF(ValueObject[[#This Row],[NotNull]]=1,ValueObject[[#This Row],[Repository_Entity_Args_NotNull]],ValueObject[[#This Row],[Repository_Entity_Args_Null]])</f>
        <v>reader["0"] != DBNull.Value ? (reader["0"]) : null</v>
      </c>
      <c r="U87" s="19" t="str">
        <f>ValueObject[[#This Row],[DBテーブル_物理名]]&amp;" = @"&amp;ValueObject[[#This Row],[DBテーブル_物理名]]</f>
        <v>0 = @0</v>
      </c>
      <c r="V87" s="19" t="str" cm="1">
        <f t="array" ref="V87">SUBSTITUTE(SUBSTITUTE(Templates[SQLiteParameter_Args],"__Column__",ValueObject[[#This Row],[DBテーブル_物理名]]),"__VO__",ValueObject[[#This Row],[Entity_プロパティ]])</f>
        <v>new SQLiteParameter("@0", entity..Value)</v>
      </c>
      <c r="W87" s="19" t="str" cm="1">
        <f t="array" ref="W87">SUBSTITUTE(SUBSTITUTE(Templates[ViewModelEntity_Property_get],"__Type__",ValueObject[[#This Row],[型]]),"__EntityProperty__",ValueObject[[#This Row],[Entity_プロパティ]])</f>
        <v xml:space="preserve">        public ?  =&gt; _entity..Value;</v>
      </c>
      <c r="X87" s="19" t="str" cm="1">
        <f t="array" ref="X87">SUBSTITUTE(SUBSTITUTE(Templates[ViewModelEntity_Property_getset],"__Type__",ValueObject[[#This Row],[型]]),"__EntityProperty__",ValueObject[[#This Row],[Entity_プロパティ]])</f>
        <v xml:space="preserve">       public ?  
        {
            get { return _entity..Value; }
            set { _entity. = new (value); }
        }</v>
      </c>
      <c r="Y87" s="19" t="str" cm="1">
        <f t="array" ref="Y8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8" spans="2:25" ht="20.05" customHeight="1" x14ac:dyDescent="0.4">
      <c r="B88" s="20">
        <f>ROW(ValueObject[[#This Row],[VONo]])-3</f>
        <v>85</v>
      </c>
      <c r="C88" s="21" t="str">
        <f>_xlfn.XLOOKUP(ValueObject[[#This Row],[VONo]],InputValueObjects[VONo],InputValueObjects[Entity],"",0,1)</f>
        <v/>
      </c>
      <c r="D88" s="21" t="str">
        <f>_xlfn.XLOOKUP(ValueObject[[#This Row],[VONo]],InputValueObjects[VONo],InputValueObjects[ValueObject],"",0,1)</f>
        <v/>
      </c>
      <c r="E88" s="21">
        <f>_xlfn.XLOOKUP(ValueObject[[#This Row],[VONo]],InputValueObjects[VONo],InputValueObjects[DBカラム_物理名],"",0,1)</f>
        <v>0</v>
      </c>
      <c r="F88" s="19" t="str">
        <f>"@"&amp;ValueObject[[#This Row],[DBテーブル_物理名]]</f>
        <v>@0</v>
      </c>
      <c r="G88" s="21">
        <f>_xlfn.XLOOKUP(ValueObject[[#This Row],[VONo]],InputValueObjects[VONo],InputValueObjects[PK],"",0,1)</f>
        <v>0</v>
      </c>
      <c r="H88" s="21">
        <f>_xlfn.XLOOKUP(ValueObject[[#This Row],[VONo]],InputValueObjects[VONo],InputValueObjects[NotNull],"",0,1)</f>
        <v>0</v>
      </c>
      <c r="I88" s="21" t="str">
        <f>_xlfn.XLOOKUP(ValueObject[[#This Row],[VONo]],InputValueObjects[VONo],InputValueObjects[型],"",0,1)</f>
        <v>?</v>
      </c>
      <c r="J88" s="21" t="str">
        <f>REPLACE(ValueObject[[#This Row],[ValueObject]],1,1,LOWER(LEFT(ValueObject[[#This Row],[ValueObject]])))</f>
        <v/>
      </c>
      <c r="K88" s="21" t="str">
        <f>ValueObject[[#This Row],[型]]&amp;" "&amp;ValueObject[[#This Row],[変数_VO]]</f>
        <v xml:space="preserve">? </v>
      </c>
      <c r="L88" s="21" t="str">
        <f>_xlfn.XLOOKUP(ValueObject[[#This Row],[VONo]],InputValueObjects[VONo],InputValueObjects[Entity_プロパティ],"",0,1)</f>
        <v/>
      </c>
      <c r="M88" s="21" t="str">
        <f>ValueObject[[#This Row],[Entity_プロパティ]]&amp;" = new "&amp;ValueObject[[#This Row],[ValueObject]]&amp;"("&amp;ValueObject[[#This Row],[変数_VO]]&amp;");"</f>
        <v xml:space="preserve"> = new ();</v>
      </c>
      <c r="N88" s="21" t="str">
        <f>"public "&amp;ValueObject[[#This Row],[ValueObject]]&amp;" "&amp;ValueObject[[#This Row],[Entity_プロパティ]]&amp;" { get; }"</f>
        <v>public   { get; }</v>
      </c>
      <c r="O88" s="21" t="str">
        <f>_xlfn.XLOOKUP(SUBSTITUTE(ValueObject[[#This Row],[型]],"?",""),Types[型],Types[Convert],"",,1)</f>
        <v/>
      </c>
      <c r="P88" s="21" t="str">
        <f>_xlfn.XLOOKUP(SUBSTITUTE(ValueObject[[#This Row],[型]],"?",""),Types[型],Types[型_SQLite],"",0,1)</f>
        <v/>
      </c>
      <c r="Q88" s="21" t="str">
        <f>IF(ValueObject[[#This Row],[SQLite_型]]="","",ValueObject[[#This Row],[DBテーブル_物理名]]&amp;" "&amp;ValueObject[[#This Row],[SQLite_型]])</f>
        <v/>
      </c>
      <c r="R88" s="19" t="str" cm="1">
        <f t="array" ref="R88">SUBSTITUTE(SUBSTITUTE(Templates[Repository_Entity_Args_NotNull],"__Convert__",ValueObject[[#This Row],[Convert]]),"__TableColumn__",ValueObject[[#This Row],[DBテーブル_物理名]])</f>
        <v>(reader["0"])</v>
      </c>
      <c r="S88" s="19" t="str" cm="1">
        <f t="array" ref="S88">SUBSTITUTE(SUBSTITUTE(Templates[Repository_Entity_Args_Null],"__Convert__",ValueObject[[#This Row],[Convert]]),"__TableColumn__",ValueObject[[#This Row],[DBテーブル_物理名]])</f>
        <v>reader["0"] != DBNull.Value ? (reader["0"]) : null</v>
      </c>
      <c r="T88" s="19" t="str">
        <f>IF(ValueObject[[#This Row],[NotNull]]=1,ValueObject[[#This Row],[Repository_Entity_Args_NotNull]],ValueObject[[#This Row],[Repository_Entity_Args_Null]])</f>
        <v>reader["0"] != DBNull.Value ? (reader["0"]) : null</v>
      </c>
      <c r="U88" s="19" t="str">
        <f>ValueObject[[#This Row],[DBテーブル_物理名]]&amp;" = @"&amp;ValueObject[[#This Row],[DBテーブル_物理名]]</f>
        <v>0 = @0</v>
      </c>
      <c r="V88" s="19" t="str" cm="1">
        <f t="array" ref="V88">SUBSTITUTE(SUBSTITUTE(Templates[SQLiteParameter_Args],"__Column__",ValueObject[[#This Row],[DBテーブル_物理名]]),"__VO__",ValueObject[[#This Row],[Entity_プロパティ]])</f>
        <v>new SQLiteParameter("@0", entity..Value)</v>
      </c>
      <c r="W88" s="19" t="str" cm="1">
        <f t="array" ref="W88">SUBSTITUTE(SUBSTITUTE(Templates[ViewModelEntity_Property_get],"__Type__",ValueObject[[#This Row],[型]]),"__EntityProperty__",ValueObject[[#This Row],[Entity_プロパティ]])</f>
        <v xml:space="preserve">        public ?  =&gt; _entity..Value;</v>
      </c>
      <c r="X88" s="19" t="str" cm="1">
        <f t="array" ref="X88">SUBSTITUTE(SUBSTITUTE(Templates[ViewModelEntity_Property_getset],"__Type__",ValueObject[[#This Row],[型]]),"__EntityProperty__",ValueObject[[#This Row],[Entity_プロパティ]])</f>
        <v xml:space="preserve">       public ?  
        {
            get { return _entity..Value; }
            set { _entity. = new (value); }
        }</v>
      </c>
      <c r="Y88" s="19" t="str" cm="1">
        <f t="array" ref="Y8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9" spans="2:25" ht="20.05" customHeight="1" x14ac:dyDescent="0.4">
      <c r="B89" s="20">
        <f>ROW(ValueObject[[#This Row],[VONo]])-3</f>
        <v>86</v>
      </c>
      <c r="C89" s="21" t="str">
        <f>_xlfn.XLOOKUP(ValueObject[[#This Row],[VONo]],InputValueObjects[VONo],InputValueObjects[Entity],"",0,1)</f>
        <v/>
      </c>
      <c r="D89" s="21" t="str">
        <f>_xlfn.XLOOKUP(ValueObject[[#This Row],[VONo]],InputValueObjects[VONo],InputValueObjects[ValueObject],"",0,1)</f>
        <v/>
      </c>
      <c r="E89" s="21">
        <f>_xlfn.XLOOKUP(ValueObject[[#This Row],[VONo]],InputValueObjects[VONo],InputValueObjects[DBカラム_物理名],"",0,1)</f>
        <v>0</v>
      </c>
      <c r="F89" s="19" t="str">
        <f>"@"&amp;ValueObject[[#This Row],[DBテーブル_物理名]]</f>
        <v>@0</v>
      </c>
      <c r="G89" s="21">
        <f>_xlfn.XLOOKUP(ValueObject[[#This Row],[VONo]],InputValueObjects[VONo],InputValueObjects[PK],"",0,1)</f>
        <v>0</v>
      </c>
      <c r="H89" s="21">
        <f>_xlfn.XLOOKUP(ValueObject[[#This Row],[VONo]],InputValueObjects[VONo],InputValueObjects[NotNull],"",0,1)</f>
        <v>0</v>
      </c>
      <c r="I89" s="21" t="str">
        <f>_xlfn.XLOOKUP(ValueObject[[#This Row],[VONo]],InputValueObjects[VONo],InputValueObjects[型],"",0,1)</f>
        <v>?</v>
      </c>
      <c r="J89" s="21" t="str">
        <f>REPLACE(ValueObject[[#This Row],[ValueObject]],1,1,LOWER(LEFT(ValueObject[[#This Row],[ValueObject]])))</f>
        <v/>
      </c>
      <c r="K89" s="21" t="str">
        <f>ValueObject[[#This Row],[型]]&amp;" "&amp;ValueObject[[#This Row],[変数_VO]]</f>
        <v xml:space="preserve">? </v>
      </c>
      <c r="L89" s="21" t="str">
        <f>_xlfn.XLOOKUP(ValueObject[[#This Row],[VONo]],InputValueObjects[VONo],InputValueObjects[Entity_プロパティ],"",0,1)</f>
        <v/>
      </c>
      <c r="M89" s="21" t="str">
        <f>ValueObject[[#This Row],[Entity_プロパティ]]&amp;" = new "&amp;ValueObject[[#This Row],[ValueObject]]&amp;"("&amp;ValueObject[[#This Row],[変数_VO]]&amp;");"</f>
        <v xml:space="preserve"> = new ();</v>
      </c>
      <c r="N89" s="21" t="str">
        <f>"public "&amp;ValueObject[[#This Row],[ValueObject]]&amp;" "&amp;ValueObject[[#This Row],[Entity_プロパティ]]&amp;" { get; }"</f>
        <v>public   { get; }</v>
      </c>
      <c r="O89" s="21" t="str">
        <f>_xlfn.XLOOKUP(SUBSTITUTE(ValueObject[[#This Row],[型]],"?",""),Types[型],Types[Convert],"",,1)</f>
        <v/>
      </c>
      <c r="P89" s="21" t="str">
        <f>_xlfn.XLOOKUP(SUBSTITUTE(ValueObject[[#This Row],[型]],"?",""),Types[型],Types[型_SQLite],"",0,1)</f>
        <v/>
      </c>
      <c r="Q89" s="21" t="str">
        <f>IF(ValueObject[[#This Row],[SQLite_型]]="","",ValueObject[[#This Row],[DBテーブル_物理名]]&amp;" "&amp;ValueObject[[#This Row],[SQLite_型]])</f>
        <v/>
      </c>
      <c r="R89" s="19" t="str" cm="1">
        <f t="array" ref="R89">SUBSTITUTE(SUBSTITUTE(Templates[Repository_Entity_Args_NotNull],"__Convert__",ValueObject[[#This Row],[Convert]]),"__TableColumn__",ValueObject[[#This Row],[DBテーブル_物理名]])</f>
        <v>(reader["0"])</v>
      </c>
      <c r="S89" s="19" t="str" cm="1">
        <f t="array" ref="S89">SUBSTITUTE(SUBSTITUTE(Templates[Repository_Entity_Args_Null],"__Convert__",ValueObject[[#This Row],[Convert]]),"__TableColumn__",ValueObject[[#This Row],[DBテーブル_物理名]])</f>
        <v>reader["0"] != DBNull.Value ? (reader["0"]) : null</v>
      </c>
      <c r="T89" s="19" t="str">
        <f>IF(ValueObject[[#This Row],[NotNull]]=1,ValueObject[[#This Row],[Repository_Entity_Args_NotNull]],ValueObject[[#This Row],[Repository_Entity_Args_Null]])</f>
        <v>reader["0"] != DBNull.Value ? (reader["0"]) : null</v>
      </c>
      <c r="U89" s="19" t="str">
        <f>ValueObject[[#This Row],[DBテーブル_物理名]]&amp;" = @"&amp;ValueObject[[#This Row],[DBテーブル_物理名]]</f>
        <v>0 = @0</v>
      </c>
      <c r="V89" s="19" t="str" cm="1">
        <f t="array" ref="V89">SUBSTITUTE(SUBSTITUTE(Templates[SQLiteParameter_Args],"__Column__",ValueObject[[#This Row],[DBテーブル_物理名]]),"__VO__",ValueObject[[#This Row],[Entity_プロパティ]])</f>
        <v>new SQLiteParameter("@0", entity..Value)</v>
      </c>
      <c r="W89" s="19" t="str" cm="1">
        <f t="array" ref="W89">SUBSTITUTE(SUBSTITUTE(Templates[ViewModelEntity_Property_get],"__Type__",ValueObject[[#This Row],[型]]),"__EntityProperty__",ValueObject[[#This Row],[Entity_プロパティ]])</f>
        <v xml:space="preserve">        public ?  =&gt; _entity..Value;</v>
      </c>
      <c r="X89" s="19" t="str" cm="1">
        <f t="array" ref="X89">SUBSTITUTE(SUBSTITUTE(Templates[ViewModelEntity_Property_getset],"__Type__",ValueObject[[#This Row],[型]]),"__EntityProperty__",ValueObject[[#This Row],[Entity_プロパティ]])</f>
        <v xml:space="preserve">       public ?  
        {
            get { return _entity..Value; }
            set { _entity. = new (value); }
        }</v>
      </c>
      <c r="Y89" s="19" t="str" cm="1">
        <f t="array" ref="Y8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0" spans="2:25" ht="20.05" customHeight="1" x14ac:dyDescent="0.4">
      <c r="B90" s="20">
        <f>ROW(ValueObject[[#This Row],[VONo]])-3</f>
        <v>87</v>
      </c>
      <c r="C90" s="21" t="str">
        <f>_xlfn.XLOOKUP(ValueObject[[#This Row],[VONo]],InputValueObjects[VONo],InputValueObjects[Entity],"",0,1)</f>
        <v/>
      </c>
      <c r="D90" s="21" t="str">
        <f>_xlfn.XLOOKUP(ValueObject[[#This Row],[VONo]],InputValueObjects[VONo],InputValueObjects[ValueObject],"",0,1)</f>
        <v/>
      </c>
      <c r="E90" s="21">
        <f>_xlfn.XLOOKUP(ValueObject[[#This Row],[VONo]],InputValueObjects[VONo],InputValueObjects[DBカラム_物理名],"",0,1)</f>
        <v>0</v>
      </c>
      <c r="F90" s="19" t="str">
        <f>"@"&amp;ValueObject[[#This Row],[DBテーブル_物理名]]</f>
        <v>@0</v>
      </c>
      <c r="G90" s="21">
        <f>_xlfn.XLOOKUP(ValueObject[[#This Row],[VONo]],InputValueObjects[VONo],InputValueObjects[PK],"",0,1)</f>
        <v>0</v>
      </c>
      <c r="H90" s="21">
        <f>_xlfn.XLOOKUP(ValueObject[[#This Row],[VONo]],InputValueObjects[VONo],InputValueObjects[NotNull],"",0,1)</f>
        <v>0</v>
      </c>
      <c r="I90" s="21" t="str">
        <f>_xlfn.XLOOKUP(ValueObject[[#This Row],[VONo]],InputValueObjects[VONo],InputValueObjects[型],"",0,1)</f>
        <v>?</v>
      </c>
      <c r="J90" s="21" t="str">
        <f>REPLACE(ValueObject[[#This Row],[ValueObject]],1,1,LOWER(LEFT(ValueObject[[#This Row],[ValueObject]])))</f>
        <v/>
      </c>
      <c r="K90" s="21" t="str">
        <f>ValueObject[[#This Row],[型]]&amp;" "&amp;ValueObject[[#This Row],[変数_VO]]</f>
        <v xml:space="preserve">? </v>
      </c>
      <c r="L90" s="21" t="str">
        <f>_xlfn.XLOOKUP(ValueObject[[#This Row],[VONo]],InputValueObjects[VONo],InputValueObjects[Entity_プロパティ],"",0,1)</f>
        <v/>
      </c>
      <c r="M90" s="21" t="str">
        <f>ValueObject[[#This Row],[Entity_プロパティ]]&amp;" = new "&amp;ValueObject[[#This Row],[ValueObject]]&amp;"("&amp;ValueObject[[#This Row],[変数_VO]]&amp;");"</f>
        <v xml:space="preserve"> = new ();</v>
      </c>
      <c r="N90" s="21" t="str">
        <f>"public "&amp;ValueObject[[#This Row],[ValueObject]]&amp;" "&amp;ValueObject[[#This Row],[Entity_プロパティ]]&amp;" { get; }"</f>
        <v>public   { get; }</v>
      </c>
      <c r="O90" s="21" t="str">
        <f>_xlfn.XLOOKUP(SUBSTITUTE(ValueObject[[#This Row],[型]],"?",""),Types[型],Types[Convert],"",,1)</f>
        <v/>
      </c>
      <c r="P90" s="21" t="str">
        <f>_xlfn.XLOOKUP(SUBSTITUTE(ValueObject[[#This Row],[型]],"?",""),Types[型],Types[型_SQLite],"",0,1)</f>
        <v/>
      </c>
      <c r="Q90" s="21" t="str">
        <f>IF(ValueObject[[#This Row],[SQLite_型]]="","",ValueObject[[#This Row],[DBテーブル_物理名]]&amp;" "&amp;ValueObject[[#This Row],[SQLite_型]])</f>
        <v/>
      </c>
      <c r="R90" s="19" t="str" cm="1">
        <f t="array" ref="R90">SUBSTITUTE(SUBSTITUTE(Templates[Repository_Entity_Args_NotNull],"__Convert__",ValueObject[[#This Row],[Convert]]),"__TableColumn__",ValueObject[[#This Row],[DBテーブル_物理名]])</f>
        <v>(reader["0"])</v>
      </c>
      <c r="S90" s="19" t="str" cm="1">
        <f t="array" ref="S90">SUBSTITUTE(SUBSTITUTE(Templates[Repository_Entity_Args_Null],"__Convert__",ValueObject[[#This Row],[Convert]]),"__TableColumn__",ValueObject[[#This Row],[DBテーブル_物理名]])</f>
        <v>reader["0"] != DBNull.Value ? (reader["0"]) : null</v>
      </c>
      <c r="T90" s="19" t="str">
        <f>IF(ValueObject[[#This Row],[NotNull]]=1,ValueObject[[#This Row],[Repository_Entity_Args_NotNull]],ValueObject[[#This Row],[Repository_Entity_Args_Null]])</f>
        <v>reader["0"] != DBNull.Value ? (reader["0"]) : null</v>
      </c>
      <c r="U90" s="19" t="str">
        <f>ValueObject[[#This Row],[DBテーブル_物理名]]&amp;" = @"&amp;ValueObject[[#This Row],[DBテーブル_物理名]]</f>
        <v>0 = @0</v>
      </c>
      <c r="V90" s="19" t="str" cm="1">
        <f t="array" ref="V90">SUBSTITUTE(SUBSTITUTE(Templates[SQLiteParameter_Args],"__Column__",ValueObject[[#This Row],[DBテーブル_物理名]]),"__VO__",ValueObject[[#This Row],[Entity_プロパティ]])</f>
        <v>new SQLiteParameter("@0", entity..Value)</v>
      </c>
      <c r="W90" s="19" t="str" cm="1">
        <f t="array" ref="W90">SUBSTITUTE(SUBSTITUTE(Templates[ViewModelEntity_Property_get],"__Type__",ValueObject[[#This Row],[型]]),"__EntityProperty__",ValueObject[[#This Row],[Entity_プロパティ]])</f>
        <v xml:space="preserve">        public ?  =&gt; _entity..Value;</v>
      </c>
      <c r="X90" s="19" t="str" cm="1">
        <f t="array" ref="X90">SUBSTITUTE(SUBSTITUTE(Templates[ViewModelEntity_Property_getset],"__Type__",ValueObject[[#This Row],[型]]),"__EntityProperty__",ValueObject[[#This Row],[Entity_プロパティ]])</f>
        <v xml:space="preserve">       public ?  
        {
            get { return _entity..Value; }
            set { _entity. = new (value); }
        }</v>
      </c>
      <c r="Y90" s="19" t="str" cm="1">
        <f t="array" ref="Y9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1" spans="2:25" ht="20.05" customHeight="1" x14ac:dyDescent="0.4">
      <c r="B91" s="20">
        <f>ROW(ValueObject[[#This Row],[VONo]])-3</f>
        <v>88</v>
      </c>
      <c r="C91" s="21" t="str">
        <f>_xlfn.XLOOKUP(ValueObject[[#This Row],[VONo]],InputValueObjects[VONo],InputValueObjects[Entity],"",0,1)</f>
        <v/>
      </c>
      <c r="D91" s="21" t="str">
        <f>_xlfn.XLOOKUP(ValueObject[[#This Row],[VONo]],InputValueObjects[VONo],InputValueObjects[ValueObject],"",0,1)</f>
        <v/>
      </c>
      <c r="E91" s="21">
        <f>_xlfn.XLOOKUP(ValueObject[[#This Row],[VONo]],InputValueObjects[VONo],InputValueObjects[DBカラム_物理名],"",0,1)</f>
        <v>0</v>
      </c>
      <c r="F91" s="19" t="str">
        <f>"@"&amp;ValueObject[[#This Row],[DBテーブル_物理名]]</f>
        <v>@0</v>
      </c>
      <c r="G91" s="21">
        <f>_xlfn.XLOOKUP(ValueObject[[#This Row],[VONo]],InputValueObjects[VONo],InputValueObjects[PK],"",0,1)</f>
        <v>0</v>
      </c>
      <c r="H91" s="21">
        <f>_xlfn.XLOOKUP(ValueObject[[#This Row],[VONo]],InputValueObjects[VONo],InputValueObjects[NotNull],"",0,1)</f>
        <v>0</v>
      </c>
      <c r="I91" s="21" t="str">
        <f>_xlfn.XLOOKUP(ValueObject[[#This Row],[VONo]],InputValueObjects[VONo],InputValueObjects[型],"",0,1)</f>
        <v>?</v>
      </c>
      <c r="J91" s="21" t="str">
        <f>REPLACE(ValueObject[[#This Row],[ValueObject]],1,1,LOWER(LEFT(ValueObject[[#This Row],[ValueObject]])))</f>
        <v/>
      </c>
      <c r="K91" s="21" t="str">
        <f>ValueObject[[#This Row],[型]]&amp;" "&amp;ValueObject[[#This Row],[変数_VO]]</f>
        <v xml:space="preserve">? </v>
      </c>
      <c r="L91" s="21" t="str">
        <f>_xlfn.XLOOKUP(ValueObject[[#This Row],[VONo]],InputValueObjects[VONo],InputValueObjects[Entity_プロパティ],"",0,1)</f>
        <v/>
      </c>
      <c r="M91" s="21" t="str">
        <f>ValueObject[[#This Row],[Entity_プロパティ]]&amp;" = new "&amp;ValueObject[[#This Row],[ValueObject]]&amp;"("&amp;ValueObject[[#This Row],[変数_VO]]&amp;");"</f>
        <v xml:space="preserve"> = new ();</v>
      </c>
      <c r="N91" s="21" t="str">
        <f>"public "&amp;ValueObject[[#This Row],[ValueObject]]&amp;" "&amp;ValueObject[[#This Row],[Entity_プロパティ]]&amp;" { get; }"</f>
        <v>public   { get; }</v>
      </c>
      <c r="O91" s="21" t="str">
        <f>_xlfn.XLOOKUP(SUBSTITUTE(ValueObject[[#This Row],[型]],"?",""),Types[型],Types[Convert],"",,1)</f>
        <v/>
      </c>
      <c r="P91" s="21" t="str">
        <f>_xlfn.XLOOKUP(SUBSTITUTE(ValueObject[[#This Row],[型]],"?",""),Types[型],Types[型_SQLite],"",0,1)</f>
        <v/>
      </c>
      <c r="Q91" s="21" t="str">
        <f>IF(ValueObject[[#This Row],[SQLite_型]]="","",ValueObject[[#This Row],[DBテーブル_物理名]]&amp;" "&amp;ValueObject[[#This Row],[SQLite_型]])</f>
        <v/>
      </c>
      <c r="R91" s="19" t="str" cm="1">
        <f t="array" ref="R91">SUBSTITUTE(SUBSTITUTE(Templates[Repository_Entity_Args_NotNull],"__Convert__",ValueObject[[#This Row],[Convert]]),"__TableColumn__",ValueObject[[#This Row],[DBテーブル_物理名]])</f>
        <v>(reader["0"])</v>
      </c>
      <c r="S91" s="19" t="str" cm="1">
        <f t="array" ref="S91">SUBSTITUTE(SUBSTITUTE(Templates[Repository_Entity_Args_Null],"__Convert__",ValueObject[[#This Row],[Convert]]),"__TableColumn__",ValueObject[[#This Row],[DBテーブル_物理名]])</f>
        <v>reader["0"] != DBNull.Value ? (reader["0"]) : null</v>
      </c>
      <c r="T91" s="19" t="str">
        <f>IF(ValueObject[[#This Row],[NotNull]]=1,ValueObject[[#This Row],[Repository_Entity_Args_NotNull]],ValueObject[[#This Row],[Repository_Entity_Args_Null]])</f>
        <v>reader["0"] != DBNull.Value ? (reader["0"]) : null</v>
      </c>
      <c r="U91" s="19" t="str">
        <f>ValueObject[[#This Row],[DBテーブル_物理名]]&amp;" = @"&amp;ValueObject[[#This Row],[DBテーブル_物理名]]</f>
        <v>0 = @0</v>
      </c>
      <c r="V91" s="19" t="str" cm="1">
        <f t="array" ref="V91">SUBSTITUTE(SUBSTITUTE(Templates[SQLiteParameter_Args],"__Column__",ValueObject[[#This Row],[DBテーブル_物理名]]),"__VO__",ValueObject[[#This Row],[Entity_プロパティ]])</f>
        <v>new SQLiteParameter("@0", entity..Value)</v>
      </c>
      <c r="W91" s="19" t="str" cm="1">
        <f t="array" ref="W91">SUBSTITUTE(SUBSTITUTE(Templates[ViewModelEntity_Property_get],"__Type__",ValueObject[[#This Row],[型]]),"__EntityProperty__",ValueObject[[#This Row],[Entity_プロパティ]])</f>
        <v xml:space="preserve">        public ?  =&gt; _entity..Value;</v>
      </c>
      <c r="X91" s="19" t="str" cm="1">
        <f t="array" ref="X91">SUBSTITUTE(SUBSTITUTE(Templates[ViewModelEntity_Property_getset],"__Type__",ValueObject[[#This Row],[型]]),"__EntityProperty__",ValueObject[[#This Row],[Entity_プロパティ]])</f>
        <v xml:space="preserve">       public ?  
        {
            get { return _entity..Value; }
            set { _entity. = new (value); }
        }</v>
      </c>
      <c r="Y91" s="19" t="str" cm="1">
        <f t="array" ref="Y9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2" spans="2:25" ht="20.05" customHeight="1" x14ac:dyDescent="0.4">
      <c r="B92" s="20">
        <f>ROW(ValueObject[[#This Row],[VONo]])-3</f>
        <v>89</v>
      </c>
      <c r="C92" s="21" t="str">
        <f>_xlfn.XLOOKUP(ValueObject[[#This Row],[VONo]],InputValueObjects[VONo],InputValueObjects[Entity],"",0,1)</f>
        <v/>
      </c>
      <c r="D92" s="21" t="str">
        <f>_xlfn.XLOOKUP(ValueObject[[#This Row],[VONo]],InputValueObjects[VONo],InputValueObjects[ValueObject],"",0,1)</f>
        <v/>
      </c>
      <c r="E92" s="21">
        <f>_xlfn.XLOOKUP(ValueObject[[#This Row],[VONo]],InputValueObjects[VONo],InputValueObjects[DBカラム_物理名],"",0,1)</f>
        <v>0</v>
      </c>
      <c r="F92" s="19" t="str">
        <f>"@"&amp;ValueObject[[#This Row],[DBテーブル_物理名]]</f>
        <v>@0</v>
      </c>
      <c r="G92" s="21">
        <f>_xlfn.XLOOKUP(ValueObject[[#This Row],[VONo]],InputValueObjects[VONo],InputValueObjects[PK],"",0,1)</f>
        <v>0</v>
      </c>
      <c r="H92" s="21">
        <f>_xlfn.XLOOKUP(ValueObject[[#This Row],[VONo]],InputValueObjects[VONo],InputValueObjects[NotNull],"",0,1)</f>
        <v>0</v>
      </c>
      <c r="I92" s="21" t="str">
        <f>_xlfn.XLOOKUP(ValueObject[[#This Row],[VONo]],InputValueObjects[VONo],InputValueObjects[型],"",0,1)</f>
        <v>?</v>
      </c>
      <c r="J92" s="21" t="str">
        <f>REPLACE(ValueObject[[#This Row],[ValueObject]],1,1,LOWER(LEFT(ValueObject[[#This Row],[ValueObject]])))</f>
        <v/>
      </c>
      <c r="K92" s="21" t="str">
        <f>ValueObject[[#This Row],[型]]&amp;" "&amp;ValueObject[[#This Row],[変数_VO]]</f>
        <v xml:space="preserve">? </v>
      </c>
      <c r="L92" s="21" t="str">
        <f>_xlfn.XLOOKUP(ValueObject[[#This Row],[VONo]],InputValueObjects[VONo],InputValueObjects[Entity_プロパティ],"",0,1)</f>
        <v/>
      </c>
      <c r="M92" s="21" t="str">
        <f>ValueObject[[#This Row],[Entity_プロパティ]]&amp;" = new "&amp;ValueObject[[#This Row],[ValueObject]]&amp;"("&amp;ValueObject[[#This Row],[変数_VO]]&amp;");"</f>
        <v xml:space="preserve"> = new ();</v>
      </c>
      <c r="N92" s="21" t="str">
        <f>"public "&amp;ValueObject[[#This Row],[ValueObject]]&amp;" "&amp;ValueObject[[#This Row],[Entity_プロパティ]]&amp;" { get; }"</f>
        <v>public   { get; }</v>
      </c>
      <c r="O92" s="21" t="str">
        <f>_xlfn.XLOOKUP(SUBSTITUTE(ValueObject[[#This Row],[型]],"?",""),Types[型],Types[Convert],"",,1)</f>
        <v/>
      </c>
      <c r="P92" s="21" t="str">
        <f>_xlfn.XLOOKUP(SUBSTITUTE(ValueObject[[#This Row],[型]],"?",""),Types[型],Types[型_SQLite],"",0,1)</f>
        <v/>
      </c>
      <c r="Q92" s="21" t="str">
        <f>IF(ValueObject[[#This Row],[SQLite_型]]="","",ValueObject[[#This Row],[DBテーブル_物理名]]&amp;" "&amp;ValueObject[[#This Row],[SQLite_型]])</f>
        <v/>
      </c>
      <c r="R92" s="19" t="str" cm="1">
        <f t="array" ref="R92">SUBSTITUTE(SUBSTITUTE(Templates[Repository_Entity_Args_NotNull],"__Convert__",ValueObject[[#This Row],[Convert]]),"__TableColumn__",ValueObject[[#This Row],[DBテーブル_物理名]])</f>
        <v>(reader["0"])</v>
      </c>
      <c r="S92" s="19" t="str" cm="1">
        <f t="array" ref="S92">SUBSTITUTE(SUBSTITUTE(Templates[Repository_Entity_Args_Null],"__Convert__",ValueObject[[#This Row],[Convert]]),"__TableColumn__",ValueObject[[#This Row],[DBテーブル_物理名]])</f>
        <v>reader["0"] != DBNull.Value ? (reader["0"]) : null</v>
      </c>
      <c r="T92" s="19" t="str">
        <f>IF(ValueObject[[#This Row],[NotNull]]=1,ValueObject[[#This Row],[Repository_Entity_Args_NotNull]],ValueObject[[#This Row],[Repository_Entity_Args_Null]])</f>
        <v>reader["0"] != DBNull.Value ? (reader["0"]) : null</v>
      </c>
      <c r="U92" s="19" t="str">
        <f>ValueObject[[#This Row],[DBテーブル_物理名]]&amp;" = @"&amp;ValueObject[[#This Row],[DBテーブル_物理名]]</f>
        <v>0 = @0</v>
      </c>
      <c r="V92" s="19" t="str" cm="1">
        <f t="array" ref="V92">SUBSTITUTE(SUBSTITUTE(Templates[SQLiteParameter_Args],"__Column__",ValueObject[[#This Row],[DBテーブル_物理名]]),"__VO__",ValueObject[[#This Row],[Entity_プロパティ]])</f>
        <v>new SQLiteParameter("@0", entity..Value)</v>
      </c>
      <c r="W92" s="19" t="str" cm="1">
        <f t="array" ref="W92">SUBSTITUTE(SUBSTITUTE(Templates[ViewModelEntity_Property_get],"__Type__",ValueObject[[#This Row],[型]]),"__EntityProperty__",ValueObject[[#This Row],[Entity_プロパティ]])</f>
        <v xml:space="preserve">        public ?  =&gt; _entity..Value;</v>
      </c>
      <c r="X92" s="19" t="str" cm="1">
        <f t="array" ref="X92">SUBSTITUTE(SUBSTITUTE(Templates[ViewModelEntity_Property_getset],"__Type__",ValueObject[[#This Row],[型]]),"__EntityProperty__",ValueObject[[#This Row],[Entity_プロパティ]])</f>
        <v xml:space="preserve">       public ?  
        {
            get { return _entity..Value; }
            set { _entity. = new (value); }
        }</v>
      </c>
      <c r="Y92" s="19" t="str" cm="1">
        <f t="array" ref="Y9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3" spans="2:25" ht="20.05" customHeight="1" x14ac:dyDescent="0.4">
      <c r="B93" s="20">
        <f>ROW(ValueObject[[#This Row],[VONo]])-3</f>
        <v>90</v>
      </c>
      <c r="C93" s="21" t="str">
        <f>_xlfn.XLOOKUP(ValueObject[[#This Row],[VONo]],InputValueObjects[VONo],InputValueObjects[Entity],"",0,1)</f>
        <v/>
      </c>
      <c r="D93" s="21" t="str">
        <f>_xlfn.XLOOKUP(ValueObject[[#This Row],[VONo]],InputValueObjects[VONo],InputValueObjects[ValueObject],"",0,1)</f>
        <v/>
      </c>
      <c r="E93" s="21">
        <f>_xlfn.XLOOKUP(ValueObject[[#This Row],[VONo]],InputValueObjects[VONo],InputValueObjects[DBカラム_物理名],"",0,1)</f>
        <v>0</v>
      </c>
      <c r="F93" s="19" t="str">
        <f>"@"&amp;ValueObject[[#This Row],[DBテーブル_物理名]]</f>
        <v>@0</v>
      </c>
      <c r="G93" s="21">
        <f>_xlfn.XLOOKUP(ValueObject[[#This Row],[VONo]],InputValueObjects[VONo],InputValueObjects[PK],"",0,1)</f>
        <v>0</v>
      </c>
      <c r="H93" s="21">
        <f>_xlfn.XLOOKUP(ValueObject[[#This Row],[VONo]],InputValueObjects[VONo],InputValueObjects[NotNull],"",0,1)</f>
        <v>0</v>
      </c>
      <c r="I93" s="21" t="str">
        <f>_xlfn.XLOOKUP(ValueObject[[#This Row],[VONo]],InputValueObjects[VONo],InputValueObjects[型],"",0,1)</f>
        <v>?</v>
      </c>
      <c r="J93" s="21" t="str">
        <f>REPLACE(ValueObject[[#This Row],[ValueObject]],1,1,LOWER(LEFT(ValueObject[[#This Row],[ValueObject]])))</f>
        <v/>
      </c>
      <c r="K93" s="21" t="str">
        <f>ValueObject[[#This Row],[型]]&amp;" "&amp;ValueObject[[#This Row],[変数_VO]]</f>
        <v xml:space="preserve">? </v>
      </c>
      <c r="L93" s="21" t="str">
        <f>_xlfn.XLOOKUP(ValueObject[[#This Row],[VONo]],InputValueObjects[VONo],InputValueObjects[Entity_プロパティ],"",0,1)</f>
        <v/>
      </c>
      <c r="M93" s="21" t="str">
        <f>ValueObject[[#This Row],[Entity_プロパティ]]&amp;" = new "&amp;ValueObject[[#This Row],[ValueObject]]&amp;"("&amp;ValueObject[[#This Row],[変数_VO]]&amp;");"</f>
        <v xml:space="preserve"> = new ();</v>
      </c>
      <c r="N93" s="21" t="str">
        <f>"public "&amp;ValueObject[[#This Row],[ValueObject]]&amp;" "&amp;ValueObject[[#This Row],[Entity_プロパティ]]&amp;" { get; }"</f>
        <v>public   { get; }</v>
      </c>
      <c r="O93" s="21" t="str">
        <f>_xlfn.XLOOKUP(SUBSTITUTE(ValueObject[[#This Row],[型]],"?",""),Types[型],Types[Convert],"",,1)</f>
        <v/>
      </c>
      <c r="P93" s="21" t="str">
        <f>_xlfn.XLOOKUP(SUBSTITUTE(ValueObject[[#This Row],[型]],"?",""),Types[型],Types[型_SQLite],"",0,1)</f>
        <v/>
      </c>
      <c r="Q93" s="21" t="str">
        <f>IF(ValueObject[[#This Row],[SQLite_型]]="","",ValueObject[[#This Row],[DBテーブル_物理名]]&amp;" "&amp;ValueObject[[#This Row],[SQLite_型]])</f>
        <v/>
      </c>
      <c r="R93" s="19" t="str" cm="1">
        <f t="array" ref="R93">SUBSTITUTE(SUBSTITUTE(Templates[Repository_Entity_Args_NotNull],"__Convert__",ValueObject[[#This Row],[Convert]]),"__TableColumn__",ValueObject[[#This Row],[DBテーブル_物理名]])</f>
        <v>(reader["0"])</v>
      </c>
      <c r="S93" s="19" t="str" cm="1">
        <f t="array" ref="S93">SUBSTITUTE(SUBSTITUTE(Templates[Repository_Entity_Args_Null],"__Convert__",ValueObject[[#This Row],[Convert]]),"__TableColumn__",ValueObject[[#This Row],[DBテーブル_物理名]])</f>
        <v>reader["0"] != DBNull.Value ? (reader["0"]) : null</v>
      </c>
      <c r="T93" s="19" t="str">
        <f>IF(ValueObject[[#This Row],[NotNull]]=1,ValueObject[[#This Row],[Repository_Entity_Args_NotNull]],ValueObject[[#This Row],[Repository_Entity_Args_Null]])</f>
        <v>reader["0"] != DBNull.Value ? (reader["0"]) : null</v>
      </c>
      <c r="U93" s="19" t="str">
        <f>ValueObject[[#This Row],[DBテーブル_物理名]]&amp;" = @"&amp;ValueObject[[#This Row],[DBテーブル_物理名]]</f>
        <v>0 = @0</v>
      </c>
      <c r="V93" s="19" t="str" cm="1">
        <f t="array" ref="V93">SUBSTITUTE(SUBSTITUTE(Templates[SQLiteParameter_Args],"__Column__",ValueObject[[#This Row],[DBテーブル_物理名]]),"__VO__",ValueObject[[#This Row],[Entity_プロパティ]])</f>
        <v>new SQLiteParameter("@0", entity..Value)</v>
      </c>
      <c r="W93" s="19" t="str" cm="1">
        <f t="array" ref="W93">SUBSTITUTE(SUBSTITUTE(Templates[ViewModelEntity_Property_get],"__Type__",ValueObject[[#This Row],[型]]),"__EntityProperty__",ValueObject[[#This Row],[Entity_プロパティ]])</f>
        <v xml:space="preserve">        public ?  =&gt; _entity..Value;</v>
      </c>
      <c r="X93" s="19" t="str" cm="1">
        <f t="array" ref="X93">SUBSTITUTE(SUBSTITUTE(Templates[ViewModelEntity_Property_getset],"__Type__",ValueObject[[#This Row],[型]]),"__EntityProperty__",ValueObject[[#This Row],[Entity_プロパティ]])</f>
        <v xml:space="preserve">       public ?  
        {
            get { return _entity..Value; }
            set { _entity. = new (value); }
        }</v>
      </c>
      <c r="Y93" s="19" t="str" cm="1">
        <f t="array" ref="Y9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4" spans="2:25" ht="20.05" customHeight="1" x14ac:dyDescent="0.4">
      <c r="B94" s="20">
        <f>ROW(ValueObject[[#This Row],[VONo]])-3</f>
        <v>91</v>
      </c>
      <c r="C94" s="21" t="str">
        <f>_xlfn.XLOOKUP(ValueObject[[#This Row],[VONo]],InputValueObjects[VONo],InputValueObjects[Entity],"",0,1)</f>
        <v/>
      </c>
      <c r="D94" s="21" t="str">
        <f>_xlfn.XLOOKUP(ValueObject[[#This Row],[VONo]],InputValueObjects[VONo],InputValueObjects[ValueObject],"",0,1)</f>
        <v/>
      </c>
      <c r="E94" s="21">
        <f>_xlfn.XLOOKUP(ValueObject[[#This Row],[VONo]],InputValueObjects[VONo],InputValueObjects[DBカラム_物理名],"",0,1)</f>
        <v>0</v>
      </c>
      <c r="F94" s="19" t="str">
        <f>"@"&amp;ValueObject[[#This Row],[DBテーブル_物理名]]</f>
        <v>@0</v>
      </c>
      <c r="G94" s="21">
        <f>_xlfn.XLOOKUP(ValueObject[[#This Row],[VONo]],InputValueObjects[VONo],InputValueObjects[PK],"",0,1)</f>
        <v>0</v>
      </c>
      <c r="H94" s="21">
        <f>_xlfn.XLOOKUP(ValueObject[[#This Row],[VONo]],InputValueObjects[VONo],InputValueObjects[NotNull],"",0,1)</f>
        <v>0</v>
      </c>
      <c r="I94" s="21" t="str">
        <f>_xlfn.XLOOKUP(ValueObject[[#This Row],[VONo]],InputValueObjects[VONo],InputValueObjects[型],"",0,1)</f>
        <v>?</v>
      </c>
      <c r="J94" s="21" t="str">
        <f>REPLACE(ValueObject[[#This Row],[ValueObject]],1,1,LOWER(LEFT(ValueObject[[#This Row],[ValueObject]])))</f>
        <v/>
      </c>
      <c r="K94" s="21" t="str">
        <f>ValueObject[[#This Row],[型]]&amp;" "&amp;ValueObject[[#This Row],[変数_VO]]</f>
        <v xml:space="preserve">? </v>
      </c>
      <c r="L94" s="21" t="str">
        <f>_xlfn.XLOOKUP(ValueObject[[#This Row],[VONo]],InputValueObjects[VONo],InputValueObjects[Entity_プロパティ],"",0,1)</f>
        <v/>
      </c>
      <c r="M94" s="21" t="str">
        <f>ValueObject[[#This Row],[Entity_プロパティ]]&amp;" = new "&amp;ValueObject[[#This Row],[ValueObject]]&amp;"("&amp;ValueObject[[#This Row],[変数_VO]]&amp;");"</f>
        <v xml:space="preserve"> = new ();</v>
      </c>
      <c r="N94" s="21" t="str">
        <f>"public "&amp;ValueObject[[#This Row],[ValueObject]]&amp;" "&amp;ValueObject[[#This Row],[Entity_プロパティ]]&amp;" { get; }"</f>
        <v>public   { get; }</v>
      </c>
      <c r="O94" s="21" t="str">
        <f>_xlfn.XLOOKUP(SUBSTITUTE(ValueObject[[#This Row],[型]],"?",""),Types[型],Types[Convert],"",,1)</f>
        <v/>
      </c>
      <c r="P94" s="21" t="str">
        <f>_xlfn.XLOOKUP(SUBSTITUTE(ValueObject[[#This Row],[型]],"?",""),Types[型],Types[型_SQLite],"",0,1)</f>
        <v/>
      </c>
      <c r="Q94" s="21" t="str">
        <f>IF(ValueObject[[#This Row],[SQLite_型]]="","",ValueObject[[#This Row],[DBテーブル_物理名]]&amp;" "&amp;ValueObject[[#This Row],[SQLite_型]])</f>
        <v/>
      </c>
      <c r="R94" s="19" t="str" cm="1">
        <f t="array" ref="R94">SUBSTITUTE(SUBSTITUTE(Templates[Repository_Entity_Args_NotNull],"__Convert__",ValueObject[[#This Row],[Convert]]),"__TableColumn__",ValueObject[[#This Row],[DBテーブル_物理名]])</f>
        <v>(reader["0"])</v>
      </c>
      <c r="S94" s="19" t="str" cm="1">
        <f t="array" ref="S94">SUBSTITUTE(SUBSTITUTE(Templates[Repository_Entity_Args_Null],"__Convert__",ValueObject[[#This Row],[Convert]]),"__TableColumn__",ValueObject[[#This Row],[DBテーブル_物理名]])</f>
        <v>reader["0"] != DBNull.Value ? (reader["0"]) : null</v>
      </c>
      <c r="T94" s="19" t="str">
        <f>IF(ValueObject[[#This Row],[NotNull]]=1,ValueObject[[#This Row],[Repository_Entity_Args_NotNull]],ValueObject[[#This Row],[Repository_Entity_Args_Null]])</f>
        <v>reader["0"] != DBNull.Value ? (reader["0"]) : null</v>
      </c>
      <c r="U94" s="19" t="str">
        <f>ValueObject[[#This Row],[DBテーブル_物理名]]&amp;" = @"&amp;ValueObject[[#This Row],[DBテーブル_物理名]]</f>
        <v>0 = @0</v>
      </c>
      <c r="V94" s="19" t="str" cm="1">
        <f t="array" ref="V94">SUBSTITUTE(SUBSTITUTE(Templates[SQLiteParameter_Args],"__Column__",ValueObject[[#This Row],[DBテーブル_物理名]]),"__VO__",ValueObject[[#This Row],[Entity_プロパティ]])</f>
        <v>new SQLiteParameter("@0", entity..Value)</v>
      </c>
      <c r="W94" s="19" t="str" cm="1">
        <f t="array" ref="W94">SUBSTITUTE(SUBSTITUTE(Templates[ViewModelEntity_Property_get],"__Type__",ValueObject[[#This Row],[型]]),"__EntityProperty__",ValueObject[[#This Row],[Entity_プロパティ]])</f>
        <v xml:space="preserve">        public ?  =&gt; _entity..Value;</v>
      </c>
      <c r="X94" s="19" t="str" cm="1">
        <f t="array" ref="X94">SUBSTITUTE(SUBSTITUTE(Templates[ViewModelEntity_Property_getset],"__Type__",ValueObject[[#This Row],[型]]),"__EntityProperty__",ValueObject[[#This Row],[Entity_プロパティ]])</f>
        <v xml:space="preserve">       public ?  
        {
            get { return _entity..Value; }
            set { _entity. = new (value); }
        }</v>
      </c>
      <c r="Y94" s="19" t="str" cm="1">
        <f t="array" ref="Y9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5" spans="2:25" ht="20.05" customHeight="1" x14ac:dyDescent="0.4">
      <c r="B95" s="20">
        <f>ROW(ValueObject[[#This Row],[VONo]])-3</f>
        <v>92</v>
      </c>
      <c r="C95" s="21" t="str">
        <f>_xlfn.XLOOKUP(ValueObject[[#This Row],[VONo]],InputValueObjects[VONo],InputValueObjects[Entity],"",0,1)</f>
        <v/>
      </c>
      <c r="D95" s="21" t="str">
        <f>_xlfn.XLOOKUP(ValueObject[[#This Row],[VONo]],InputValueObjects[VONo],InputValueObjects[ValueObject],"",0,1)</f>
        <v/>
      </c>
      <c r="E95" s="21">
        <f>_xlfn.XLOOKUP(ValueObject[[#This Row],[VONo]],InputValueObjects[VONo],InputValueObjects[DBカラム_物理名],"",0,1)</f>
        <v>0</v>
      </c>
      <c r="F95" s="19" t="str">
        <f>"@"&amp;ValueObject[[#This Row],[DBテーブル_物理名]]</f>
        <v>@0</v>
      </c>
      <c r="G95" s="21">
        <f>_xlfn.XLOOKUP(ValueObject[[#This Row],[VONo]],InputValueObjects[VONo],InputValueObjects[PK],"",0,1)</f>
        <v>0</v>
      </c>
      <c r="H95" s="21">
        <f>_xlfn.XLOOKUP(ValueObject[[#This Row],[VONo]],InputValueObjects[VONo],InputValueObjects[NotNull],"",0,1)</f>
        <v>0</v>
      </c>
      <c r="I95" s="21" t="str">
        <f>_xlfn.XLOOKUP(ValueObject[[#This Row],[VONo]],InputValueObjects[VONo],InputValueObjects[型],"",0,1)</f>
        <v>?</v>
      </c>
      <c r="J95" s="21" t="str">
        <f>REPLACE(ValueObject[[#This Row],[ValueObject]],1,1,LOWER(LEFT(ValueObject[[#This Row],[ValueObject]])))</f>
        <v/>
      </c>
      <c r="K95" s="21" t="str">
        <f>ValueObject[[#This Row],[型]]&amp;" "&amp;ValueObject[[#This Row],[変数_VO]]</f>
        <v xml:space="preserve">? </v>
      </c>
      <c r="L95" s="21" t="str">
        <f>_xlfn.XLOOKUP(ValueObject[[#This Row],[VONo]],InputValueObjects[VONo],InputValueObjects[Entity_プロパティ],"",0,1)</f>
        <v/>
      </c>
      <c r="M95" s="21" t="str">
        <f>ValueObject[[#This Row],[Entity_プロパティ]]&amp;" = new "&amp;ValueObject[[#This Row],[ValueObject]]&amp;"("&amp;ValueObject[[#This Row],[変数_VO]]&amp;");"</f>
        <v xml:space="preserve"> = new ();</v>
      </c>
      <c r="N95" s="21" t="str">
        <f>"public "&amp;ValueObject[[#This Row],[ValueObject]]&amp;" "&amp;ValueObject[[#This Row],[Entity_プロパティ]]&amp;" { get; }"</f>
        <v>public   { get; }</v>
      </c>
      <c r="O95" s="21" t="str">
        <f>_xlfn.XLOOKUP(SUBSTITUTE(ValueObject[[#This Row],[型]],"?",""),Types[型],Types[Convert],"",,1)</f>
        <v/>
      </c>
      <c r="P95" s="21" t="str">
        <f>_xlfn.XLOOKUP(SUBSTITUTE(ValueObject[[#This Row],[型]],"?",""),Types[型],Types[型_SQLite],"",0,1)</f>
        <v/>
      </c>
      <c r="Q95" s="21" t="str">
        <f>IF(ValueObject[[#This Row],[SQLite_型]]="","",ValueObject[[#This Row],[DBテーブル_物理名]]&amp;" "&amp;ValueObject[[#This Row],[SQLite_型]])</f>
        <v/>
      </c>
      <c r="R95" s="19" t="str" cm="1">
        <f t="array" ref="R95">SUBSTITUTE(SUBSTITUTE(Templates[Repository_Entity_Args_NotNull],"__Convert__",ValueObject[[#This Row],[Convert]]),"__TableColumn__",ValueObject[[#This Row],[DBテーブル_物理名]])</f>
        <v>(reader["0"])</v>
      </c>
      <c r="S95" s="19" t="str" cm="1">
        <f t="array" ref="S95">SUBSTITUTE(SUBSTITUTE(Templates[Repository_Entity_Args_Null],"__Convert__",ValueObject[[#This Row],[Convert]]),"__TableColumn__",ValueObject[[#This Row],[DBテーブル_物理名]])</f>
        <v>reader["0"] != DBNull.Value ? (reader["0"]) : null</v>
      </c>
      <c r="T95" s="19" t="str">
        <f>IF(ValueObject[[#This Row],[NotNull]]=1,ValueObject[[#This Row],[Repository_Entity_Args_NotNull]],ValueObject[[#This Row],[Repository_Entity_Args_Null]])</f>
        <v>reader["0"] != DBNull.Value ? (reader["0"]) : null</v>
      </c>
      <c r="U95" s="19" t="str">
        <f>ValueObject[[#This Row],[DBテーブル_物理名]]&amp;" = @"&amp;ValueObject[[#This Row],[DBテーブル_物理名]]</f>
        <v>0 = @0</v>
      </c>
      <c r="V95" s="19" t="str" cm="1">
        <f t="array" ref="V95">SUBSTITUTE(SUBSTITUTE(Templates[SQLiteParameter_Args],"__Column__",ValueObject[[#This Row],[DBテーブル_物理名]]),"__VO__",ValueObject[[#This Row],[Entity_プロパティ]])</f>
        <v>new SQLiteParameter("@0", entity..Value)</v>
      </c>
      <c r="W95" s="19" t="str" cm="1">
        <f t="array" ref="W95">SUBSTITUTE(SUBSTITUTE(Templates[ViewModelEntity_Property_get],"__Type__",ValueObject[[#This Row],[型]]),"__EntityProperty__",ValueObject[[#This Row],[Entity_プロパティ]])</f>
        <v xml:space="preserve">        public ?  =&gt; _entity..Value;</v>
      </c>
      <c r="X95" s="19" t="str" cm="1">
        <f t="array" ref="X95">SUBSTITUTE(SUBSTITUTE(Templates[ViewModelEntity_Property_getset],"__Type__",ValueObject[[#This Row],[型]]),"__EntityProperty__",ValueObject[[#This Row],[Entity_プロパティ]])</f>
        <v xml:space="preserve">       public ?  
        {
            get { return _entity..Value; }
            set { _entity. = new (value); }
        }</v>
      </c>
      <c r="Y95" s="19" t="str" cm="1">
        <f t="array" ref="Y9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6" spans="2:25" ht="20.05" customHeight="1" x14ac:dyDescent="0.4">
      <c r="B96" s="20">
        <f>ROW(ValueObject[[#This Row],[VONo]])-3</f>
        <v>93</v>
      </c>
      <c r="C96" s="21" t="str">
        <f>_xlfn.XLOOKUP(ValueObject[[#This Row],[VONo]],InputValueObjects[VONo],InputValueObjects[Entity],"",0,1)</f>
        <v/>
      </c>
      <c r="D96" s="21" t="str">
        <f>_xlfn.XLOOKUP(ValueObject[[#This Row],[VONo]],InputValueObjects[VONo],InputValueObjects[ValueObject],"",0,1)</f>
        <v/>
      </c>
      <c r="E96" s="21">
        <f>_xlfn.XLOOKUP(ValueObject[[#This Row],[VONo]],InputValueObjects[VONo],InputValueObjects[DBカラム_物理名],"",0,1)</f>
        <v>0</v>
      </c>
      <c r="F96" s="19" t="str">
        <f>"@"&amp;ValueObject[[#This Row],[DBテーブル_物理名]]</f>
        <v>@0</v>
      </c>
      <c r="G96" s="21">
        <f>_xlfn.XLOOKUP(ValueObject[[#This Row],[VONo]],InputValueObjects[VONo],InputValueObjects[PK],"",0,1)</f>
        <v>0</v>
      </c>
      <c r="H96" s="21">
        <f>_xlfn.XLOOKUP(ValueObject[[#This Row],[VONo]],InputValueObjects[VONo],InputValueObjects[NotNull],"",0,1)</f>
        <v>0</v>
      </c>
      <c r="I96" s="21" t="str">
        <f>_xlfn.XLOOKUP(ValueObject[[#This Row],[VONo]],InputValueObjects[VONo],InputValueObjects[型],"",0,1)</f>
        <v>?</v>
      </c>
      <c r="J96" s="21" t="str">
        <f>REPLACE(ValueObject[[#This Row],[ValueObject]],1,1,LOWER(LEFT(ValueObject[[#This Row],[ValueObject]])))</f>
        <v/>
      </c>
      <c r="K96" s="21" t="str">
        <f>ValueObject[[#This Row],[型]]&amp;" "&amp;ValueObject[[#This Row],[変数_VO]]</f>
        <v xml:space="preserve">? </v>
      </c>
      <c r="L96" s="21" t="str">
        <f>_xlfn.XLOOKUP(ValueObject[[#This Row],[VONo]],InputValueObjects[VONo],InputValueObjects[Entity_プロパティ],"",0,1)</f>
        <v/>
      </c>
      <c r="M96" s="21" t="str">
        <f>ValueObject[[#This Row],[Entity_プロパティ]]&amp;" = new "&amp;ValueObject[[#This Row],[ValueObject]]&amp;"("&amp;ValueObject[[#This Row],[変数_VO]]&amp;");"</f>
        <v xml:space="preserve"> = new ();</v>
      </c>
      <c r="N96" s="21" t="str">
        <f>"public "&amp;ValueObject[[#This Row],[ValueObject]]&amp;" "&amp;ValueObject[[#This Row],[Entity_プロパティ]]&amp;" { get; }"</f>
        <v>public   { get; }</v>
      </c>
      <c r="O96" s="21" t="str">
        <f>_xlfn.XLOOKUP(SUBSTITUTE(ValueObject[[#This Row],[型]],"?",""),Types[型],Types[Convert],"",,1)</f>
        <v/>
      </c>
      <c r="P96" s="21" t="str">
        <f>_xlfn.XLOOKUP(SUBSTITUTE(ValueObject[[#This Row],[型]],"?",""),Types[型],Types[型_SQLite],"",0,1)</f>
        <v/>
      </c>
      <c r="Q96" s="21" t="str">
        <f>IF(ValueObject[[#This Row],[SQLite_型]]="","",ValueObject[[#This Row],[DBテーブル_物理名]]&amp;" "&amp;ValueObject[[#This Row],[SQLite_型]])</f>
        <v/>
      </c>
      <c r="R96" s="19" t="str" cm="1">
        <f t="array" ref="R96">SUBSTITUTE(SUBSTITUTE(Templates[Repository_Entity_Args_NotNull],"__Convert__",ValueObject[[#This Row],[Convert]]),"__TableColumn__",ValueObject[[#This Row],[DBテーブル_物理名]])</f>
        <v>(reader["0"])</v>
      </c>
      <c r="S96" s="19" t="str" cm="1">
        <f t="array" ref="S96">SUBSTITUTE(SUBSTITUTE(Templates[Repository_Entity_Args_Null],"__Convert__",ValueObject[[#This Row],[Convert]]),"__TableColumn__",ValueObject[[#This Row],[DBテーブル_物理名]])</f>
        <v>reader["0"] != DBNull.Value ? (reader["0"]) : null</v>
      </c>
      <c r="T96" s="19" t="str">
        <f>IF(ValueObject[[#This Row],[NotNull]]=1,ValueObject[[#This Row],[Repository_Entity_Args_NotNull]],ValueObject[[#This Row],[Repository_Entity_Args_Null]])</f>
        <v>reader["0"] != DBNull.Value ? (reader["0"]) : null</v>
      </c>
      <c r="U96" s="19" t="str">
        <f>ValueObject[[#This Row],[DBテーブル_物理名]]&amp;" = @"&amp;ValueObject[[#This Row],[DBテーブル_物理名]]</f>
        <v>0 = @0</v>
      </c>
      <c r="V96" s="19" t="str" cm="1">
        <f t="array" ref="V96">SUBSTITUTE(SUBSTITUTE(Templates[SQLiteParameter_Args],"__Column__",ValueObject[[#This Row],[DBテーブル_物理名]]),"__VO__",ValueObject[[#This Row],[Entity_プロパティ]])</f>
        <v>new SQLiteParameter("@0", entity..Value)</v>
      </c>
      <c r="W96" s="19" t="str" cm="1">
        <f t="array" ref="W96">SUBSTITUTE(SUBSTITUTE(Templates[ViewModelEntity_Property_get],"__Type__",ValueObject[[#This Row],[型]]),"__EntityProperty__",ValueObject[[#This Row],[Entity_プロパティ]])</f>
        <v xml:space="preserve">        public ?  =&gt; _entity..Value;</v>
      </c>
      <c r="X96" s="19" t="str" cm="1">
        <f t="array" ref="X96">SUBSTITUTE(SUBSTITUTE(Templates[ViewModelEntity_Property_getset],"__Type__",ValueObject[[#This Row],[型]]),"__EntityProperty__",ValueObject[[#This Row],[Entity_プロパティ]])</f>
        <v xml:space="preserve">       public ?  
        {
            get { return _entity..Value; }
            set { _entity. = new (value); }
        }</v>
      </c>
      <c r="Y96" s="19" t="str" cm="1">
        <f t="array" ref="Y9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7" spans="2:25" ht="20.05" customHeight="1" x14ac:dyDescent="0.4">
      <c r="B97" s="20">
        <f>ROW(ValueObject[[#This Row],[VONo]])-3</f>
        <v>94</v>
      </c>
      <c r="C97" s="21" t="str">
        <f>_xlfn.XLOOKUP(ValueObject[[#This Row],[VONo]],InputValueObjects[VONo],InputValueObjects[Entity],"",0,1)</f>
        <v/>
      </c>
      <c r="D97" s="21" t="str">
        <f>_xlfn.XLOOKUP(ValueObject[[#This Row],[VONo]],InputValueObjects[VONo],InputValueObjects[ValueObject],"",0,1)</f>
        <v/>
      </c>
      <c r="E97" s="21">
        <f>_xlfn.XLOOKUP(ValueObject[[#This Row],[VONo]],InputValueObjects[VONo],InputValueObjects[DBカラム_物理名],"",0,1)</f>
        <v>0</v>
      </c>
      <c r="F97" s="19" t="str">
        <f>"@"&amp;ValueObject[[#This Row],[DBテーブル_物理名]]</f>
        <v>@0</v>
      </c>
      <c r="G97" s="21">
        <f>_xlfn.XLOOKUP(ValueObject[[#This Row],[VONo]],InputValueObjects[VONo],InputValueObjects[PK],"",0,1)</f>
        <v>0</v>
      </c>
      <c r="H97" s="21">
        <f>_xlfn.XLOOKUP(ValueObject[[#This Row],[VONo]],InputValueObjects[VONo],InputValueObjects[NotNull],"",0,1)</f>
        <v>0</v>
      </c>
      <c r="I97" s="21" t="str">
        <f>_xlfn.XLOOKUP(ValueObject[[#This Row],[VONo]],InputValueObjects[VONo],InputValueObjects[型],"",0,1)</f>
        <v>?</v>
      </c>
      <c r="J97" s="21" t="str">
        <f>REPLACE(ValueObject[[#This Row],[ValueObject]],1,1,LOWER(LEFT(ValueObject[[#This Row],[ValueObject]])))</f>
        <v/>
      </c>
      <c r="K97" s="21" t="str">
        <f>ValueObject[[#This Row],[型]]&amp;" "&amp;ValueObject[[#This Row],[変数_VO]]</f>
        <v xml:space="preserve">? </v>
      </c>
      <c r="L97" s="21" t="str">
        <f>_xlfn.XLOOKUP(ValueObject[[#This Row],[VONo]],InputValueObjects[VONo],InputValueObjects[Entity_プロパティ],"",0,1)</f>
        <v/>
      </c>
      <c r="M97" s="21" t="str">
        <f>ValueObject[[#This Row],[Entity_プロパティ]]&amp;" = new "&amp;ValueObject[[#This Row],[ValueObject]]&amp;"("&amp;ValueObject[[#This Row],[変数_VO]]&amp;");"</f>
        <v xml:space="preserve"> = new ();</v>
      </c>
      <c r="N97" s="21" t="str">
        <f>"public "&amp;ValueObject[[#This Row],[ValueObject]]&amp;" "&amp;ValueObject[[#This Row],[Entity_プロパティ]]&amp;" { get; }"</f>
        <v>public   { get; }</v>
      </c>
      <c r="O97" s="21" t="str">
        <f>_xlfn.XLOOKUP(SUBSTITUTE(ValueObject[[#This Row],[型]],"?",""),Types[型],Types[Convert],"",,1)</f>
        <v/>
      </c>
      <c r="P97" s="21" t="str">
        <f>_xlfn.XLOOKUP(SUBSTITUTE(ValueObject[[#This Row],[型]],"?",""),Types[型],Types[型_SQLite],"",0,1)</f>
        <v/>
      </c>
      <c r="Q97" s="21" t="str">
        <f>IF(ValueObject[[#This Row],[SQLite_型]]="","",ValueObject[[#This Row],[DBテーブル_物理名]]&amp;" "&amp;ValueObject[[#This Row],[SQLite_型]])</f>
        <v/>
      </c>
      <c r="R97" s="19" t="str" cm="1">
        <f t="array" ref="R97">SUBSTITUTE(SUBSTITUTE(Templates[Repository_Entity_Args_NotNull],"__Convert__",ValueObject[[#This Row],[Convert]]),"__TableColumn__",ValueObject[[#This Row],[DBテーブル_物理名]])</f>
        <v>(reader["0"])</v>
      </c>
      <c r="S97" s="19" t="str" cm="1">
        <f t="array" ref="S97">SUBSTITUTE(SUBSTITUTE(Templates[Repository_Entity_Args_Null],"__Convert__",ValueObject[[#This Row],[Convert]]),"__TableColumn__",ValueObject[[#This Row],[DBテーブル_物理名]])</f>
        <v>reader["0"] != DBNull.Value ? (reader["0"]) : null</v>
      </c>
      <c r="T97" s="19" t="str">
        <f>IF(ValueObject[[#This Row],[NotNull]]=1,ValueObject[[#This Row],[Repository_Entity_Args_NotNull]],ValueObject[[#This Row],[Repository_Entity_Args_Null]])</f>
        <v>reader["0"] != DBNull.Value ? (reader["0"]) : null</v>
      </c>
      <c r="U97" s="19" t="str">
        <f>ValueObject[[#This Row],[DBテーブル_物理名]]&amp;" = @"&amp;ValueObject[[#This Row],[DBテーブル_物理名]]</f>
        <v>0 = @0</v>
      </c>
      <c r="V97" s="19" t="str" cm="1">
        <f t="array" ref="V97">SUBSTITUTE(SUBSTITUTE(Templates[SQLiteParameter_Args],"__Column__",ValueObject[[#This Row],[DBテーブル_物理名]]),"__VO__",ValueObject[[#This Row],[Entity_プロパティ]])</f>
        <v>new SQLiteParameter("@0", entity..Value)</v>
      </c>
      <c r="W97" s="19" t="str" cm="1">
        <f t="array" ref="W97">SUBSTITUTE(SUBSTITUTE(Templates[ViewModelEntity_Property_get],"__Type__",ValueObject[[#This Row],[型]]),"__EntityProperty__",ValueObject[[#This Row],[Entity_プロパティ]])</f>
        <v xml:space="preserve">        public ?  =&gt; _entity..Value;</v>
      </c>
      <c r="X97" s="19" t="str" cm="1">
        <f t="array" ref="X97">SUBSTITUTE(SUBSTITUTE(Templates[ViewModelEntity_Property_getset],"__Type__",ValueObject[[#This Row],[型]]),"__EntityProperty__",ValueObject[[#This Row],[Entity_プロパティ]])</f>
        <v xml:space="preserve">       public ?  
        {
            get { return _entity..Value; }
            set { _entity. = new (value); }
        }</v>
      </c>
      <c r="Y97" s="19" t="str" cm="1">
        <f t="array" ref="Y9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8" spans="2:25" ht="20.05" customHeight="1" x14ac:dyDescent="0.4">
      <c r="B98" s="20">
        <f>ROW(ValueObject[[#This Row],[VONo]])-3</f>
        <v>95</v>
      </c>
      <c r="C98" s="21" t="str">
        <f>_xlfn.XLOOKUP(ValueObject[[#This Row],[VONo]],InputValueObjects[VONo],InputValueObjects[Entity],"",0,1)</f>
        <v/>
      </c>
      <c r="D98" s="21" t="str">
        <f>_xlfn.XLOOKUP(ValueObject[[#This Row],[VONo]],InputValueObjects[VONo],InputValueObjects[ValueObject],"",0,1)</f>
        <v/>
      </c>
      <c r="E98" s="21">
        <f>_xlfn.XLOOKUP(ValueObject[[#This Row],[VONo]],InputValueObjects[VONo],InputValueObjects[DBカラム_物理名],"",0,1)</f>
        <v>0</v>
      </c>
      <c r="F98" s="19" t="str">
        <f>"@"&amp;ValueObject[[#This Row],[DBテーブル_物理名]]</f>
        <v>@0</v>
      </c>
      <c r="G98" s="21">
        <f>_xlfn.XLOOKUP(ValueObject[[#This Row],[VONo]],InputValueObjects[VONo],InputValueObjects[PK],"",0,1)</f>
        <v>0</v>
      </c>
      <c r="H98" s="21">
        <f>_xlfn.XLOOKUP(ValueObject[[#This Row],[VONo]],InputValueObjects[VONo],InputValueObjects[NotNull],"",0,1)</f>
        <v>0</v>
      </c>
      <c r="I98" s="21" t="str">
        <f>_xlfn.XLOOKUP(ValueObject[[#This Row],[VONo]],InputValueObjects[VONo],InputValueObjects[型],"",0,1)</f>
        <v>?</v>
      </c>
      <c r="J98" s="21" t="str">
        <f>REPLACE(ValueObject[[#This Row],[ValueObject]],1,1,LOWER(LEFT(ValueObject[[#This Row],[ValueObject]])))</f>
        <v/>
      </c>
      <c r="K98" s="21" t="str">
        <f>ValueObject[[#This Row],[型]]&amp;" "&amp;ValueObject[[#This Row],[変数_VO]]</f>
        <v xml:space="preserve">? </v>
      </c>
      <c r="L98" s="21" t="str">
        <f>_xlfn.XLOOKUP(ValueObject[[#This Row],[VONo]],InputValueObjects[VONo],InputValueObjects[Entity_プロパティ],"",0,1)</f>
        <v/>
      </c>
      <c r="M98" s="21" t="str">
        <f>ValueObject[[#This Row],[Entity_プロパティ]]&amp;" = new "&amp;ValueObject[[#This Row],[ValueObject]]&amp;"("&amp;ValueObject[[#This Row],[変数_VO]]&amp;");"</f>
        <v xml:space="preserve"> = new ();</v>
      </c>
      <c r="N98" s="21" t="str">
        <f>"public "&amp;ValueObject[[#This Row],[ValueObject]]&amp;" "&amp;ValueObject[[#This Row],[Entity_プロパティ]]&amp;" { get; }"</f>
        <v>public   { get; }</v>
      </c>
      <c r="O98" s="21" t="str">
        <f>_xlfn.XLOOKUP(SUBSTITUTE(ValueObject[[#This Row],[型]],"?",""),Types[型],Types[Convert],"",,1)</f>
        <v/>
      </c>
      <c r="P98" s="21" t="str">
        <f>_xlfn.XLOOKUP(SUBSTITUTE(ValueObject[[#This Row],[型]],"?",""),Types[型],Types[型_SQLite],"",0,1)</f>
        <v/>
      </c>
      <c r="Q98" s="21" t="str">
        <f>IF(ValueObject[[#This Row],[SQLite_型]]="","",ValueObject[[#This Row],[DBテーブル_物理名]]&amp;" "&amp;ValueObject[[#This Row],[SQLite_型]])</f>
        <v/>
      </c>
      <c r="R98" s="19" t="str" cm="1">
        <f t="array" ref="R98">SUBSTITUTE(SUBSTITUTE(Templates[Repository_Entity_Args_NotNull],"__Convert__",ValueObject[[#This Row],[Convert]]),"__TableColumn__",ValueObject[[#This Row],[DBテーブル_物理名]])</f>
        <v>(reader["0"])</v>
      </c>
      <c r="S98" s="19" t="str" cm="1">
        <f t="array" ref="S98">SUBSTITUTE(SUBSTITUTE(Templates[Repository_Entity_Args_Null],"__Convert__",ValueObject[[#This Row],[Convert]]),"__TableColumn__",ValueObject[[#This Row],[DBテーブル_物理名]])</f>
        <v>reader["0"] != DBNull.Value ? (reader["0"]) : null</v>
      </c>
      <c r="T98" s="19" t="str">
        <f>IF(ValueObject[[#This Row],[NotNull]]=1,ValueObject[[#This Row],[Repository_Entity_Args_NotNull]],ValueObject[[#This Row],[Repository_Entity_Args_Null]])</f>
        <v>reader["0"] != DBNull.Value ? (reader["0"]) : null</v>
      </c>
      <c r="U98" s="19" t="str">
        <f>ValueObject[[#This Row],[DBテーブル_物理名]]&amp;" = @"&amp;ValueObject[[#This Row],[DBテーブル_物理名]]</f>
        <v>0 = @0</v>
      </c>
      <c r="V98" s="19" t="str" cm="1">
        <f t="array" ref="V98">SUBSTITUTE(SUBSTITUTE(Templates[SQLiteParameter_Args],"__Column__",ValueObject[[#This Row],[DBテーブル_物理名]]),"__VO__",ValueObject[[#This Row],[Entity_プロパティ]])</f>
        <v>new SQLiteParameter("@0", entity..Value)</v>
      </c>
      <c r="W98" s="19" t="str" cm="1">
        <f t="array" ref="W98">SUBSTITUTE(SUBSTITUTE(Templates[ViewModelEntity_Property_get],"__Type__",ValueObject[[#This Row],[型]]),"__EntityProperty__",ValueObject[[#This Row],[Entity_プロパティ]])</f>
        <v xml:space="preserve">        public ?  =&gt; _entity..Value;</v>
      </c>
      <c r="X98" s="19" t="str" cm="1">
        <f t="array" ref="X98">SUBSTITUTE(SUBSTITUTE(Templates[ViewModelEntity_Property_getset],"__Type__",ValueObject[[#This Row],[型]]),"__EntityProperty__",ValueObject[[#This Row],[Entity_プロパティ]])</f>
        <v xml:space="preserve">       public ?  
        {
            get { return _entity..Value; }
            set { _entity. = new (value); }
        }</v>
      </c>
      <c r="Y98" s="19" t="str" cm="1">
        <f t="array" ref="Y9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9" spans="2:25" ht="20.05" customHeight="1" x14ac:dyDescent="0.4">
      <c r="B99" s="20">
        <f>ROW(ValueObject[[#This Row],[VONo]])-3</f>
        <v>96</v>
      </c>
      <c r="C99" s="21" t="str">
        <f>_xlfn.XLOOKUP(ValueObject[[#This Row],[VONo]],InputValueObjects[VONo],InputValueObjects[Entity],"",0,1)</f>
        <v/>
      </c>
      <c r="D99" s="21" t="str">
        <f>_xlfn.XLOOKUP(ValueObject[[#This Row],[VONo]],InputValueObjects[VONo],InputValueObjects[ValueObject],"",0,1)</f>
        <v/>
      </c>
      <c r="E99" s="21">
        <f>_xlfn.XLOOKUP(ValueObject[[#This Row],[VONo]],InputValueObjects[VONo],InputValueObjects[DBカラム_物理名],"",0,1)</f>
        <v>0</v>
      </c>
      <c r="F99" s="19" t="str">
        <f>"@"&amp;ValueObject[[#This Row],[DBテーブル_物理名]]</f>
        <v>@0</v>
      </c>
      <c r="G99" s="21">
        <f>_xlfn.XLOOKUP(ValueObject[[#This Row],[VONo]],InputValueObjects[VONo],InputValueObjects[PK],"",0,1)</f>
        <v>0</v>
      </c>
      <c r="H99" s="21">
        <f>_xlfn.XLOOKUP(ValueObject[[#This Row],[VONo]],InputValueObjects[VONo],InputValueObjects[NotNull],"",0,1)</f>
        <v>0</v>
      </c>
      <c r="I99" s="21" t="str">
        <f>_xlfn.XLOOKUP(ValueObject[[#This Row],[VONo]],InputValueObjects[VONo],InputValueObjects[型],"",0,1)</f>
        <v>?</v>
      </c>
      <c r="J99" s="21" t="str">
        <f>REPLACE(ValueObject[[#This Row],[ValueObject]],1,1,LOWER(LEFT(ValueObject[[#This Row],[ValueObject]])))</f>
        <v/>
      </c>
      <c r="K99" s="21" t="str">
        <f>ValueObject[[#This Row],[型]]&amp;" "&amp;ValueObject[[#This Row],[変数_VO]]</f>
        <v xml:space="preserve">? </v>
      </c>
      <c r="L99" s="21" t="str">
        <f>_xlfn.XLOOKUP(ValueObject[[#This Row],[VONo]],InputValueObjects[VONo],InputValueObjects[Entity_プロパティ],"",0,1)</f>
        <v/>
      </c>
      <c r="M99" s="21" t="str">
        <f>ValueObject[[#This Row],[Entity_プロパティ]]&amp;" = new "&amp;ValueObject[[#This Row],[ValueObject]]&amp;"("&amp;ValueObject[[#This Row],[変数_VO]]&amp;");"</f>
        <v xml:space="preserve"> = new ();</v>
      </c>
      <c r="N99" s="21" t="str">
        <f>"public "&amp;ValueObject[[#This Row],[ValueObject]]&amp;" "&amp;ValueObject[[#This Row],[Entity_プロパティ]]&amp;" { get; }"</f>
        <v>public   { get; }</v>
      </c>
      <c r="O99" s="21" t="str">
        <f>_xlfn.XLOOKUP(SUBSTITUTE(ValueObject[[#This Row],[型]],"?",""),Types[型],Types[Convert],"",,1)</f>
        <v/>
      </c>
      <c r="P99" s="21" t="str">
        <f>_xlfn.XLOOKUP(SUBSTITUTE(ValueObject[[#This Row],[型]],"?",""),Types[型],Types[型_SQLite],"",0,1)</f>
        <v/>
      </c>
      <c r="Q99" s="21" t="str">
        <f>IF(ValueObject[[#This Row],[SQLite_型]]="","",ValueObject[[#This Row],[DBテーブル_物理名]]&amp;" "&amp;ValueObject[[#This Row],[SQLite_型]])</f>
        <v/>
      </c>
      <c r="R99" s="19" t="str" cm="1">
        <f t="array" ref="R99">SUBSTITUTE(SUBSTITUTE(Templates[Repository_Entity_Args_NotNull],"__Convert__",ValueObject[[#This Row],[Convert]]),"__TableColumn__",ValueObject[[#This Row],[DBテーブル_物理名]])</f>
        <v>(reader["0"])</v>
      </c>
      <c r="S99" s="19" t="str" cm="1">
        <f t="array" ref="S99">SUBSTITUTE(SUBSTITUTE(Templates[Repository_Entity_Args_Null],"__Convert__",ValueObject[[#This Row],[Convert]]),"__TableColumn__",ValueObject[[#This Row],[DBテーブル_物理名]])</f>
        <v>reader["0"] != DBNull.Value ? (reader["0"]) : null</v>
      </c>
      <c r="T99" s="19" t="str">
        <f>IF(ValueObject[[#This Row],[NotNull]]=1,ValueObject[[#This Row],[Repository_Entity_Args_NotNull]],ValueObject[[#This Row],[Repository_Entity_Args_Null]])</f>
        <v>reader["0"] != DBNull.Value ? (reader["0"]) : null</v>
      </c>
      <c r="U99" s="19" t="str">
        <f>ValueObject[[#This Row],[DBテーブル_物理名]]&amp;" = @"&amp;ValueObject[[#This Row],[DBテーブル_物理名]]</f>
        <v>0 = @0</v>
      </c>
      <c r="V99" s="19" t="str" cm="1">
        <f t="array" ref="V99">SUBSTITUTE(SUBSTITUTE(Templates[SQLiteParameter_Args],"__Column__",ValueObject[[#This Row],[DBテーブル_物理名]]),"__VO__",ValueObject[[#This Row],[Entity_プロパティ]])</f>
        <v>new SQLiteParameter("@0", entity..Value)</v>
      </c>
      <c r="W99" s="19" t="str" cm="1">
        <f t="array" ref="W99">SUBSTITUTE(SUBSTITUTE(Templates[ViewModelEntity_Property_get],"__Type__",ValueObject[[#This Row],[型]]),"__EntityProperty__",ValueObject[[#This Row],[Entity_プロパティ]])</f>
        <v xml:space="preserve">        public ?  =&gt; _entity..Value;</v>
      </c>
      <c r="X99" s="19" t="str" cm="1">
        <f t="array" ref="X99">SUBSTITUTE(SUBSTITUTE(Templates[ViewModelEntity_Property_getset],"__Type__",ValueObject[[#This Row],[型]]),"__EntityProperty__",ValueObject[[#This Row],[Entity_プロパティ]])</f>
        <v xml:space="preserve">       public ?  
        {
            get { return _entity..Value; }
            set { _entity. = new (value); }
        }</v>
      </c>
      <c r="Y99" s="19" t="str" cm="1">
        <f t="array" ref="Y9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0" spans="2:25" ht="20.05" customHeight="1" x14ac:dyDescent="0.4">
      <c r="B100" s="20">
        <f>ROW(ValueObject[[#This Row],[VONo]])-3</f>
        <v>97</v>
      </c>
      <c r="C100" s="21" t="str">
        <f>_xlfn.XLOOKUP(ValueObject[[#This Row],[VONo]],InputValueObjects[VONo],InputValueObjects[Entity],"",0,1)</f>
        <v/>
      </c>
      <c r="D100" s="21" t="str">
        <f>_xlfn.XLOOKUP(ValueObject[[#This Row],[VONo]],InputValueObjects[VONo],InputValueObjects[ValueObject],"",0,1)</f>
        <v/>
      </c>
      <c r="E100" s="21">
        <f>_xlfn.XLOOKUP(ValueObject[[#This Row],[VONo]],InputValueObjects[VONo],InputValueObjects[DBカラム_物理名],"",0,1)</f>
        <v>0</v>
      </c>
      <c r="F100" s="19" t="str">
        <f>"@"&amp;ValueObject[[#This Row],[DBテーブル_物理名]]</f>
        <v>@0</v>
      </c>
      <c r="G100" s="21">
        <f>_xlfn.XLOOKUP(ValueObject[[#This Row],[VONo]],InputValueObjects[VONo],InputValueObjects[PK],"",0,1)</f>
        <v>0</v>
      </c>
      <c r="H100" s="21">
        <f>_xlfn.XLOOKUP(ValueObject[[#This Row],[VONo]],InputValueObjects[VONo],InputValueObjects[NotNull],"",0,1)</f>
        <v>0</v>
      </c>
      <c r="I100" s="21" t="str">
        <f>_xlfn.XLOOKUP(ValueObject[[#This Row],[VONo]],InputValueObjects[VONo],InputValueObjects[型],"",0,1)</f>
        <v>?</v>
      </c>
      <c r="J100" s="21" t="str">
        <f>REPLACE(ValueObject[[#This Row],[ValueObject]],1,1,LOWER(LEFT(ValueObject[[#This Row],[ValueObject]])))</f>
        <v/>
      </c>
      <c r="K100" s="21" t="str">
        <f>ValueObject[[#This Row],[型]]&amp;" "&amp;ValueObject[[#This Row],[変数_VO]]</f>
        <v xml:space="preserve">? </v>
      </c>
      <c r="L100" s="21" t="str">
        <f>_xlfn.XLOOKUP(ValueObject[[#This Row],[VONo]],InputValueObjects[VONo],InputValueObjects[Entity_プロパティ],"",0,1)</f>
        <v/>
      </c>
      <c r="M100" s="21" t="str">
        <f>ValueObject[[#This Row],[Entity_プロパティ]]&amp;" = new "&amp;ValueObject[[#This Row],[ValueObject]]&amp;"("&amp;ValueObject[[#This Row],[変数_VO]]&amp;");"</f>
        <v xml:space="preserve"> = new ();</v>
      </c>
      <c r="N100" s="21" t="str">
        <f>"public "&amp;ValueObject[[#This Row],[ValueObject]]&amp;" "&amp;ValueObject[[#This Row],[Entity_プロパティ]]&amp;" { get; }"</f>
        <v>public   { get; }</v>
      </c>
      <c r="O100" s="21" t="str">
        <f>_xlfn.XLOOKUP(SUBSTITUTE(ValueObject[[#This Row],[型]],"?",""),Types[型],Types[Convert],"",,1)</f>
        <v/>
      </c>
      <c r="P100" s="21" t="str">
        <f>_xlfn.XLOOKUP(SUBSTITUTE(ValueObject[[#This Row],[型]],"?",""),Types[型],Types[型_SQLite],"",0,1)</f>
        <v/>
      </c>
      <c r="Q100" s="21" t="str">
        <f>IF(ValueObject[[#This Row],[SQLite_型]]="","",ValueObject[[#This Row],[DBテーブル_物理名]]&amp;" "&amp;ValueObject[[#This Row],[SQLite_型]])</f>
        <v/>
      </c>
      <c r="R100" s="19" t="str" cm="1">
        <f t="array" ref="R100">SUBSTITUTE(SUBSTITUTE(Templates[Repository_Entity_Args_NotNull],"__Convert__",ValueObject[[#This Row],[Convert]]),"__TableColumn__",ValueObject[[#This Row],[DBテーブル_物理名]])</f>
        <v>(reader["0"])</v>
      </c>
      <c r="S100" s="19" t="str" cm="1">
        <f t="array" ref="S100">SUBSTITUTE(SUBSTITUTE(Templates[Repository_Entity_Args_Null],"__Convert__",ValueObject[[#This Row],[Convert]]),"__TableColumn__",ValueObject[[#This Row],[DBテーブル_物理名]])</f>
        <v>reader["0"] != DBNull.Value ? (reader["0"]) : null</v>
      </c>
      <c r="T100" s="19" t="str">
        <f>IF(ValueObject[[#This Row],[NotNull]]=1,ValueObject[[#This Row],[Repository_Entity_Args_NotNull]],ValueObject[[#This Row],[Repository_Entity_Args_Null]])</f>
        <v>reader["0"] != DBNull.Value ? (reader["0"]) : null</v>
      </c>
      <c r="U100" s="19" t="str">
        <f>ValueObject[[#This Row],[DBテーブル_物理名]]&amp;" = @"&amp;ValueObject[[#This Row],[DBテーブル_物理名]]</f>
        <v>0 = @0</v>
      </c>
      <c r="V100" s="19" t="str" cm="1">
        <f t="array" ref="V100">SUBSTITUTE(SUBSTITUTE(Templates[SQLiteParameter_Args],"__Column__",ValueObject[[#This Row],[DBテーブル_物理名]]),"__VO__",ValueObject[[#This Row],[Entity_プロパティ]])</f>
        <v>new SQLiteParameter("@0", entity..Value)</v>
      </c>
      <c r="W100" s="19" t="str" cm="1">
        <f t="array" ref="W100">SUBSTITUTE(SUBSTITUTE(Templates[ViewModelEntity_Property_get],"__Type__",ValueObject[[#This Row],[型]]),"__EntityProperty__",ValueObject[[#This Row],[Entity_プロパティ]])</f>
        <v xml:space="preserve">        public ?  =&gt; _entity..Value;</v>
      </c>
      <c r="X100" s="19" t="str" cm="1">
        <f t="array" ref="X100">SUBSTITUTE(SUBSTITUTE(Templates[ViewModelEntity_Property_getset],"__Type__",ValueObject[[#This Row],[型]]),"__EntityProperty__",ValueObject[[#This Row],[Entity_プロパティ]])</f>
        <v xml:space="preserve">       public ?  
        {
            get { return _entity..Value; }
            set { _entity. = new (value); }
        }</v>
      </c>
      <c r="Y100" s="19" t="str" cm="1">
        <f t="array" ref="Y10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1" spans="2:25" ht="20.05" customHeight="1" x14ac:dyDescent="0.4">
      <c r="B101" s="20">
        <f>ROW(ValueObject[[#This Row],[VONo]])-3</f>
        <v>98</v>
      </c>
      <c r="C101" s="21" t="str">
        <f>_xlfn.XLOOKUP(ValueObject[[#This Row],[VONo]],InputValueObjects[VONo],InputValueObjects[Entity],"",0,1)</f>
        <v/>
      </c>
      <c r="D101" s="21" t="str">
        <f>_xlfn.XLOOKUP(ValueObject[[#This Row],[VONo]],InputValueObjects[VONo],InputValueObjects[ValueObject],"",0,1)</f>
        <v/>
      </c>
      <c r="E101" s="21">
        <f>_xlfn.XLOOKUP(ValueObject[[#This Row],[VONo]],InputValueObjects[VONo],InputValueObjects[DBカラム_物理名],"",0,1)</f>
        <v>0</v>
      </c>
      <c r="F101" s="19" t="str">
        <f>"@"&amp;ValueObject[[#This Row],[DBテーブル_物理名]]</f>
        <v>@0</v>
      </c>
      <c r="G101" s="21">
        <f>_xlfn.XLOOKUP(ValueObject[[#This Row],[VONo]],InputValueObjects[VONo],InputValueObjects[PK],"",0,1)</f>
        <v>0</v>
      </c>
      <c r="H101" s="21">
        <f>_xlfn.XLOOKUP(ValueObject[[#This Row],[VONo]],InputValueObjects[VONo],InputValueObjects[NotNull],"",0,1)</f>
        <v>0</v>
      </c>
      <c r="I101" s="21" t="str">
        <f>_xlfn.XLOOKUP(ValueObject[[#This Row],[VONo]],InputValueObjects[VONo],InputValueObjects[型],"",0,1)</f>
        <v>?</v>
      </c>
      <c r="J101" s="21" t="str">
        <f>REPLACE(ValueObject[[#This Row],[ValueObject]],1,1,LOWER(LEFT(ValueObject[[#This Row],[ValueObject]])))</f>
        <v/>
      </c>
      <c r="K101" s="21" t="str">
        <f>ValueObject[[#This Row],[型]]&amp;" "&amp;ValueObject[[#This Row],[変数_VO]]</f>
        <v xml:space="preserve">? </v>
      </c>
      <c r="L101" s="21" t="str">
        <f>_xlfn.XLOOKUP(ValueObject[[#This Row],[VONo]],InputValueObjects[VONo],InputValueObjects[Entity_プロパティ],"",0,1)</f>
        <v/>
      </c>
      <c r="M101" s="21" t="str">
        <f>ValueObject[[#This Row],[Entity_プロパティ]]&amp;" = new "&amp;ValueObject[[#This Row],[ValueObject]]&amp;"("&amp;ValueObject[[#This Row],[変数_VO]]&amp;");"</f>
        <v xml:space="preserve"> = new ();</v>
      </c>
      <c r="N101" s="21" t="str">
        <f>"public "&amp;ValueObject[[#This Row],[ValueObject]]&amp;" "&amp;ValueObject[[#This Row],[Entity_プロパティ]]&amp;" { get; }"</f>
        <v>public   { get; }</v>
      </c>
      <c r="O101" s="21" t="str">
        <f>_xlfn.XLOOKUP(SUBSTITUTE(ValueObject[[#This Row],[型]],"?",""),Types[型],Types[Convert],"",,1)</f>
        <v/>
      </c>
      <c r="P101" s="21" t="str">
        <f>_xlfn.XLOOKUP(SUBSTITUTE(ValueObject[[#This Row],[型]],"?",""),Types[型],Types[型_SQLite],"",0,1)</f>
        <v/>
      </c>
      <c r="Q101" s="21" t="str">
        <f>IF(ValueObject[[#This Row],[SQLite_型]]="","",ValueObject[[#This Row],[DBテーブル_物理名]]&amp;" "&amp;ValueObject[[#This Row],[SQLite_型]])</f>
        <v/>
      </c>
      <c r="R101" s="19" t="str" cm="1">
        <f t="array" ref="R101">SUBSTITUTE(SUBSTITUTE(Templates[Repository_Entity_Args_NotNull],"__Convert__",ValueObject[[#This Row],[Convert]]),"__TableColumn__",ValueObject[[#This Row],[DBテーブル_物理名]])</f>
        <v>(reader["0"])</v>
      </c>
      <c r="S101" s="19" t="str" cm="1">
        <f t="array" ref="S101">SUBSTITUTE(SUBSTITUTE(Templates[Repository_Entity_Args_Null],"__Convert__",ValueObject[[#This Row],[Convert]]),"__TableColumn__",ValueObject[[#This Row],[DBテーブル_物理名]])</f>
        <v>reader["0"] != DBNull.Value ? (reader["0"]) : null</v>
      </c>
      <c r="T101" s="19" t="str">
        <f>IF(ValueObject[[#This Row],[NotNull]]=1,ValueObject[[#This Row],[Repository_Entity_Args_NotNull]],ValueObject[[#This Row],[Repository_Entity_Args_Null]])</f>
        <v>reader["0"] != DBNull.Value ? (reader["0"]) : null</v>
      </c>
      <c r="U101" s="19" t="str">
        <f>ValueObject[[#This Row],[DBテーブル_物理名]]&amp;" = @"&amp;ValueObject[[#This Row],[DBテーブル_物理名]]</f>
        <v>0 = @0</v>
      </c>
      <c r="V101" s="19" t="str" cm="1">
        <f t="array" ref="V101">SUBSTITUTE(SUBSTITUTE(Templates[SQLiteParameter_Args],"__Column__",ValueObject[[#This Row],[DBテーブル_物理名]]),"__VO__",ValueObject[[#This Row],[Entity_プロパティ]])</f>
        <v>new SQLiteParameter("@0", entity..Value)</v>
      </c>
      <c r="W101" s="19" t="str" cm="1">
        <f t="array" ref="W101">SUBSTITUTE(SUBSTITUTE(Templates[ViewModelEntity_Property_get],"__Type__",ValueObject[[#This Row],[型]]),"__EntityProperty__",ValueObject[[#This Row],[Entity_プロパティ]])</f>
        <v xml:space="preserve">        public ?  =&gt; _entity..Value;</v>
      </c>
      <c r="X101" s="19" t="str" cm="1">
        <f t="array" ref="X101">SUBSTITUTE(SUBSTITUTE(Templates[ViewModelEntity_Property_getset],"__Type__",ValueObject[[#This Row],[型]]),"__EntityProperty__",ValueObject[[#This Row],[Entity_プロパティ]])</f>
        <v xml:space="preserve">       public ?  
        {
            get { return _entity..Value; }
            set { _entity. = new (value); }
        }</v>
      </c>
      <c r="Y101" s="19" t="str" cm="1">
        <f t="array" ref="Y10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2" spans="2:25" ht="20.05" customHeight="1" x14ac:dyDescent="0.4">
      <c r="B102" s="20">
        <f>ROW(ValueObject[[#This Row],[VONo]])-3</f>
        <v>99</v>
      </c>
      <c r="C102" s="21" t="str">
        <f>_xlfn.XLOOKUP(ValueObject[[#This Row],[VONo]],InputValueObjects[VONo],InputValueObjects[Entity],"",0,1)</f>
        <v/>
      </c>
      <c r="D102" s="21" t="str">
        <f>_xlfn.XLOOKUP(ValueObject[[#This Row],[VONo]],InputValueObjects[VONo],InputValueObjects[ValueObject],"",0,1)</f>
        <v/>
      </c>
      <c r="E102" s="21">
        <f>_xlfn.XLOOKUP(ValueObject[[#This Row],[VONo]],InputValueObjects[VONo],InputValueObjects[DBカラム_物理名],"",0,1)</f>
        <v>0</v>
      </c>
      <c r="F102" s="19" t="str">
        <f>"@"&amp;ValueObject[[#This Row],[DBテーブル_物理名]]</f>
        <v>@0</v>
      </c>
      <c r="G102" s="21">
        <f>_xlfn.XLOOKUP(ValueObject[[#This Row],[VONo]],InputValueObjects[VONo],InputValueObjects[PK],"",0,1)</f>
        <v>0</v>
      </c>
      <c r="H102" s="21">
        <f>_xlfn.XLOOKUP(ValueObject[[#This Row],[VONo]],InputValueObjects[VONo],InputValueObjects[NotNull],"",0,1)</f>
        <v>0</v>
      </c>
      <c r="I102" s="21" t="str">
        <f>_xlfn.XLOOKUP(ValueObject[[#This Row],[VONo]],InputValueObjects[VONo],InputValueObjects[型],"",0,1)</f>
        <v>?</v>
      </c>
      <c r="J102" s="21" t="str">
        <f>REPLACE(ValueObject[[#This Row],[ValueObject]],1,1,LOWER(LEFT(ValueObject[[#This Row],[ValueObject]])))</f>
        <v/>
      </c>
      <c r="K102" s="21" t="str">
        <f>ValueObject[[#This Row],[型]]&amp;" "&amp;ValueObject[[#This Row],[変数_VO]]</f>
        <v xml:space="preserve">? </v>
      </c>
      <c r="L102" s="21" t="str">
        <f>_xlfn.XLOOKUP(ValueObject[[#This Row],[VONo]],InputValueObjects[VONo],InputValueObjects[Entity_プロパティ],"",0,1)</f>
        <v/>
      </c>
      <c r="M102" s="21" t="str">
        <f>ValueObject[[#This Row],[Entity_プロパティ]]&amp;" = new "&amp;ValueObject[[#This Row],[ValueObject]]&amp;"("&amp;ValueObject[[#This Row],[変数_VO]]&amp;");"</f>
        <v xml:space="preserve"> = new ();</v>
      </c>
      <c r="N102" s="21" t="str">
        <f>"public "&amp;ValueObject[[#This Row],[ValueObject]]&amp;" "&amp;ValueObject[[#This Row],[Entity_プロパティ]]&amp;" { get; }"</f>
        <v>public   { get; }</v>
      </c>
      <c r="O102" s="21" t="str">
        <f>_xlfn.XLOOKUP(SUBSTITUTE(ValueObject[[#This Row],[型]],"?",""),Types[型],Types[Convert],"",,1)</f>
        <v/>
      </c>
      <c r="P102" s="21" t="str">
        <f>_xlfn.XLOOKUP(SUBSTITUTE(ValueObject[[#This Row],[型]],"?",""),Types[型],Types[型_SQLite],"",0,1)</f>
        <v/>
      </c>
      <c r="Q102" s="21" t="str">
        <f>IF(ValueObject[[#This Row],[SQLite_型]]="","",ValueObject[[#This Row],[DBテーブル_物理名]]&amp;" "&amp;ValueObject[[#This Row],[SQLite_型]])</f>
        <v/>
      </c>
      <c r="R102" s="19" t="str" cm="1">
        <f t="array" ref="R102">SUBSTITUTE(SUBSTITUTE(Templates[Repository_Entity_Args_NotNull],"__Convert__",ValueObject[[#This Row],[Convert]]),"__TableColumn__",ValueObject[[#This Row],[DBテーブル_物理名]])</f>
        <v>(reader["0"])</v>
      </c>
      <c r="S102" s="19" t="str" cm="1">
        <f t="array" ref="S102">SUBSTITUTE(SUBSTITUTE(Templates[Repository_Entity_Args_Null],"__Convert__",ValueObject[[#This Row],[Convert]]),"__TableColumn__",ValueObject[[#This Row],[DBテーブル_物理名]])</f>
        <v>reader["0"] != DBNull.Value ? (reader["0"]) : null</v>
      </c>
      <c r="T102" s="19" t="str">
        <f>IF(ValueObject[[#This Row],[NotNull]]=1,ValueObject[[#This Row],[Repository_Entity_Args_NotNull]],ValueObject[[#This Row],[Repository_Entity_Args_Null]])</f>
        <v>reader["0"] != DBNull.Value ? (reader["0"]) : null</v>
      </c>
      <c r="U102" s="19" t="str">
        <f>ValueObject[[#This Row],[DBテーブル_物理名]]&amp;" = @"&amp;ValueObject[[#This Row],[DBテーブル_物理名]]</f>
        <v>0 = @0</v>
      </c>
      <c r="V102" s="19" t="str" cm="1">
        <f t="array" ref="V102">SUBSTITUTE(SUBSTITUTE(Templates[SQLiteParameter_Args],"__Column__",ValueObject[[#This Row],[DBテーブル_物理名]]),"__VO__",ValueObject[[#This Row],[Entity_プロパティ]])</f>
        <v>new SQLiteParameter("@0", entity..Value)</v>
      </c>
      <c r="W102" s="19" t="str" cm="1">
        <f t="array" ref="W102">SUBSTITUTE(SUBSTITUTE(Templates[ViewModelEntity_Property_get],"__Type__",ValueObject[[#This Row],[型]]),"__EntityProperty__",ValueObject[[#This Row],[Entity_プロパティ]])</f>
        <v xml:space="preserve">        public ?  =&gt; _entity..Value;</v>
      </c>
      <c r="X102" s="19" t="str" cm="1">
        <f t="array" ref="X102">SUBSTITUTE(SUBSTITUTE(Templates[ViewModelEntity_Property_getset],"__Type__",ValueObject[[#This Row],[型]]),"__EntityProperty__",ValueObject[[#This Row],[Entity_プロパティ]])</f>
        <v xml:space="preserve">       public ?  
        {
            get { return _entity..Value; }
            set { _entity. = new (value); }
        }</v>
      </c>
      <c r="Y102" s="19" t="str" cm="1">
        <f t="array" ref="Y10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3" spans="2:25" ht="20.05" customHeight="1" x14ac:dyDescent="0.4">
      <c r="B103" s="20">
        <f>ROW(ValueObject[[#This Row],[VONo]])-3</f>
        <v>100</v>
      </c>
      <c r="C103" s="21" t="str">
        <f>_xlfn.XLOOKUP(ValueObject[[#This Row],[VONo]],InputValueObjects[VONo],InputValueObjects[Entity],"",0,1)</f>
        <v/>
      </c>
      <c r="D103" s="21" t="str">
        <f>_xlfn.XLOOKUP(ValueObject[[#This Row],[VONo]],InputValueObjects[VONo],InputValueObjects[ValueObject],"",0,1)</f>
        <v/>
      </c>
      <c r="E103" s="21">
        <f>_xlfn.XLOOKUP(ValueObject[[#This Row],[VONo]],InputValueObjects[VONo],InputValueObjects[DBカラム_物理名],"",0,1)</f>
        <v>0</v>
      </c>
      <c r="F103" s="19" t="str">
        <f>"@"&amp;ValueObject[[#This Row],[DBテーブル_物理名]]</f>
        <v>@0</v>
      </c>
      <c r="G103" s="21">
        <f>_xlfn.XLOOKUP(ValueObject[[#This Row],[VONo]],InputValueObjects[VONo],InputValueObjects[PK],"",0,1)</f>
        <v>0</v>
      </c>
      <c r="H103" s="21">
        <f>_xlfn.XLOOKUP(ValueObject[[#This Row],[VONo]],InputValueObjects[VONo],InputValueObjects[NotNull],"",0,1)</f>
        <v>0</v>
      </c>
      <c r="I103" s="21" t="str">
        <f>_xlfn.XLOOKUP(ValueObject[[#This Row],[VONo]],InputValueObjects[VONo],InputValueObjects[型],"",0,1)</f>
        <v>?</v>
      </c>
      <c r="J103" s="21" t="str">
        <f>REPLACE(ValueObject[[#This Row],[ValueObject]],1,1,LOWER(LEFT(ValueObject[[#This Row],[ValueObject]])))</f>
        <v/>
      </c>
      <c r="K103" s="21" t="str">
        <f>ValueObject[[#This Row],[型]]&amp;" "&amp;ValueObject[[#This Row],[変数_VO]]</f>
        <v xml:space="preserve">? </v>
      </c>
      <c r="L103" s="21" t="str">
        <f>_xlfn.XLOOKUP(ValueObject[[#This Row],[VONo]],InputValueObjects[VONo],InputValueObjects[Entity_プロパティ],"",0,1)</f>
        <v/>
      </c>
      <c r="M103" s="21" t="str">
        <f>ValueObject[[#This Row],[Entity_プロパティ]]&amp;" = new "&amp;ValueObject[[#This Row],[ValueObject]]&amp;"("&amp;ValueObject[[#This Row],[変数_VO]]&amp;");"</f>
        <v xml:space="preserve"> = new ();</v>
      </c>
      <c r="N103" s="21" t="str">
        <f>"public "&amp;ValueObject[[#This Row],[ValueObject]]&amp;" "&amp;ValueObject[[#This Row],[Entity_プロパティ]]&amp;" { get; }"</f>
        <v>public   { get; }</v>
      </c>
      <c r="O103" s="21" t="str">
        <f>_xlfn.XLOOKUP(SUBSTITUTE(ValueObject[[#This Row],[型]],"?",""),Types[型],Types[Convert],"",,1)</f>
        <v/>
      </c>
      <c r="P103" s="21" t="str">
        <f>_xlfn.XLOOKUP(SUBSTITUTE(ValueObject[[#This Row],[型]],"?",""),Types[型],Types[型_SQLite],"",0,1)</f>
        <v/>
      </c>
      <c r="Q103" s="21" t="str">
        <f>IF(ValueObject[[#This Row],[SQLite_型]]="","",ValueObject[[#This Row],[DBテーブル_物理名]]&amp;" "&amp;ValueObject[[#This Row],[SQLite_型]])</f>
        <v/>
      </c>
      <c r="R103" s="19" t="str" cm="1">
        <f t="array" ref="R103">SUBSTITUTE(SUBSTITUTE(Templates[Repository_Entity_Args_NotNull],"__Convert__",ValueObject[[#This Row],[Convert]]),"__TableColumn__",ValueObject[[#This Row],[DBテーブル_物理名]])</f>
        <v>(reader["0"])</v>
      </c>
      <c r="S103" s="19" t="str" cm="1">
        <f t="array" ref="S103">SUBSTITUTE(SUBSTITUTE(Templates[Repository_Entity_Args_Null],"__Convert__",ValueObject[[#This Row],[Convert]]),"__TableColumn__",ValueObject[[#This Row],[DBテーブル_物理名]])</f>
        <v>reader["0"] != DBNull.Value ? (reader["0"]) : null</v>
      </c>
      <c r="T103" s="19" t="str">
        <f>IF(ValueObject[[#This Row],[NotNull]]=1,ValueObject[[#This Row],[Repository_Entity_Args_NotNull]],ValueObject[[#This Row],[Repository_Entity_Args_Null]])</f>
        <v>reader["0"] != DBNull.Value ? (reader["0"]) : null</v>
      </c>
      <c r="U103" s="19" t="str">
        <f>ValueObject[[#This Row],[DBテーブル_物理名]]&amp;" = @"&amp;ValueObject[[#This Row],[DBテーブル_物理名]]</f>
        <v>0 = @0</v>
      </c>
      <c r="V103" s="19" t="str" cm="1">
        <f t="array" ref="V103">SUBSTITUTE(SUBSTITUTE(Templates[SQLiteParameter_Args],"__Column__",ValueObject[[#This Row],[DBテーブル_物理名]]),"__VO__",ValueObject[[#This Row],[Entity_プロパティ]])</f>
        <v>new SQLiteParameter("@0", entity..Value)</v>
      </c>
      <c r="W103" s="19" t="str" cm="1">
        <f t="array" ref="W103">SUBSTITUTE(SUBSTITUTE(Templates[ViewModelEntity_Property_get],"__Type__",ValueObject[[#This Row],[型]]),"__EntityProperty__",ValueObject[[#This Row],[Entity_プロパティ]])</f>
        <v xml:space="preserve">        public ?  =&gt; _entity..Value;</v>
      </c>
      <c r="X103" s="19" t="str" cm="1">
        <f t="array" ref="X103">SUBSTITUTE(SUBSTITUTE(Templates[ViewModelEntity_Property_getset],"__Type__",ValueObject[[#This Row],[型]]),"__EntityProperty__",ValueObject[[#This Row],[Entity_プロパティ]])</f>
        <v xml:space="preserve">       public ?  
        {
            get { return _entity..Value; }
            set { _entity. = new (value); }
        }</v>
      </c>
      <c r="Y103" s="19" t="str" cm="1">
        <f t="array" ref="Y10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4" spans="2:25" ht="20.05" customHeight="1" x14ac:dyDescent="0.4">
      <c r="B104" s="20">
        <f>ROW(ValueObject[[#This Row],[VONo]])-3</f>
        <v>101</v>
      </c>
      <c r="C104" s="21" t="str">
        <f>_xlfn.XLOOKUP(ValueObject[[#This Row],[VONo]],InputValueObjects[VONo],InputValueObjects[Entity],"",0,1)</f>
        <v/>
      </c>
      <c r="D104" s="21" t="str">
        <f>_xlfn.XLOOKUP(ValueObject[[#This Row],[VONo]],InputValueObjects[VONo],InputValueObjects[ValueObject],"",0,1)</f>
        <v/>
      </c>
      <c r="E104" s="21">
        <f>_xlfn.XLOOKUP(ValueObject[[#This Row],[VONo]],InputValueObjects[VONo],InputValueObjects[DBカラム_物理名],"",0,1)</f>
        <v>0</v>
      </c>
      <c r="F104" s="19" t="str">
        <f>"@"&amp;ValueObject[[#This Row],[DBテーブル_物理名]]</f>
        <v>@0</v>
      </c>
      <c r="G104" s="21">
        <f>_xlfn.XLOOKUP(ValueObject[[#This Row],[VONo]],InputValueObjects[VONo],InputValueObjects[PK],"",0,1)</f>
        <v>0</v>
      </c>
      <c r="H104" s="21">
        <f>_xlfn.XLOOKUP(ValueObject[[#This Row],[VONo]],InputValueObjects[VONo],InputValueObjects[NotNull],"",0,1)</f>
        <v>0</v>
      </c>
      <c r="I104" s="21" t="str">
        <f>_xlfn.XLOOKUP(ValueObject[[#This Row],[VONo]],InputValueObjects[VONo],InputValueObjects[型],"",0,1)</f>
        <v>?</v>
      </c>
      <c r="J104" s="21" t="str">
        <f>REPLACE(ValueObject[[#This Row],[ValueObject]],1,1,LOWER(LEFT(ValueObject[[#This Row],[ValueObject]])))</f>
        <v/>
      </c>
      <c r="K104" s="21" t="str">
        <f>ValueObject[[#This Row],[型]]&amp;" "&amp;ValueObject[[#This Row],[変数_VO]]</f>
        <v xml:space="preserve">? </v>
      </c>
      <c r="L104" s="21" t="str">
        <f>_xlfn.XLOOKUP(ValueObject[[#This Row],[VONo]],InputValueObjects[VONo],InputValueObjects[Entity_プロパティ],"",0,1)</f>
        <v/>
      </c>
      <c r="M104" s="21" t="str">
        <f>ValueObject[[#This Row],[Entity_プロパティ]]&amp;" = new "&amp;ValueObject[[#This Row],[ValueObject]]&amp;"("&amp;ValueObject[[#This Row],[変数_VO]]&amp;");"</f>
        <v xml:space="preserve"> = new ();</v>
      </c>
      <c r="N104" s="21" t="str">
        <f>"public "&amp;ValueObject[[#This Row],[ValueObject]]&amp;" "&amp;ValueObject[[#This Row],[Entity_プロパティ]]&amp;" { get; }"</f>
        <v>public   { get; }</v>
      </c>
      <c r="O104" s="21" t="str">
        <f>_xlfn.XLOOKUP(SUBSTITUTE(ValueObject[[#This Row],[型]],"?",""),Types[型],Types[Convert],"",,1)</f>
        <v/>
      </c>
      <c r="P104" s="21" t="str">
        <f>_xlfn.XLOOKUP(SUBSTITUTE(ValueObject[[#This Row],[型]],"?",""),Types[型],Types[型_SQLite],"",0,1)</f>
        <v/>
      </c>
      <c r="Q104" s="21" t="str">
        <f>IF(ValueObject[[#This Row],[SQLite_型]]="","",ValueObject[[#This Row],[DBテーブル_物理名]]&amp;" "&amp;ValueObject[[#This Row],[SQLite_型]])</f>
        <v/>
      </c>
      <c r="R104" s="19" t="str" cm="1">
        <f t="array" ref="R104">SUBSTITUTE(SUBSTITUTE(Templates[Repository_Entity_Args_NotNull],"__Convert__",ValueObject[[#This Row],[Convert]]),"__TableColumn__",ValueObject[[#This Row],[DBテーブル_物理名]])</f>
        <v>(reader["0"])</v>
      </c>
      <c r="S104" s="19" t="str" cm="1">
        <f t="array" ref="S104">SUBSTITUTE(SUBSTITUTE(Templates[Repository_Entity_Args_Null],"__Convert__",ValueObject[[#This Row],[Convert]]),"__TableColumn__",ValueObject[[#This Row],[DBテーブル_物理名]])</f>
        <v>reader["0"] != DBNull.Value ? (reader["0"]) : null</v>
      </c>
      <c r="T104" s="19" t="str">
        <f>IF(ValueObject[[#This Row],[NotNull]]=1,ValueObject[[#This Row],[Repository_Entity_Args_NotNull]],ValueObject[[#This Row],[Repository_Entity_Args_Null]])</f>
        <v>reader["0"] != DBNull.Value ? (reader["0"]) : null</v>
      </c>
      <c r="U104" s="19" t="str">
        <f>ValueObject[[#This Row],[DBテーブル_物理名]]&amp;" = @"&amp;ValueObject[[#This Row],[DBテーブル_物理名]]</f>
        <v>0 = @0</v>
      </c>
      <c r="V104" s="19" t="str" cm="1">
        <f t="array" ref="V104">SUBSTITUTE(SUBSTITUTE(Templates[SQLiteParameter_Args],"__Column__",ValueObject[[#This Row],[DBテーブル_物理名]]),"__VO__",ValueObject[[#This Row],[Entity_プロパティ]])</f>
        <v>new SQLiteParameter("@0", entity..Value)</v>
      </c>
      <c r="W104" s="19" t="str" cm="1">
        <f t="array" ref="W104">SUBSTITUTE(SUBSTITUTE(Templates[ViewModelEntity_Property_get],"__Type__",ValueObject[[#This Row],[型]]),"__EntityProperty__",ValueObject[[#This Row],[Entity_プロパティ]])</f>
        <v xml:space="preserve">        public ?  =&gt; _entity..Value;</v>
      </c>
      <c r="X104" s="19" t="str" cm="1">
        <f t="array" ref="X104">SUBSTITUTE(SUBSTITUTE(Templates[ViewModelEntity_Property_getset],"__Type__",ValueObject[[#This Row],[型]]),"__EntityProperty__",ValueObject[[#This Row],[Entity_プロパティ]])</f>
        <v xml:space="preserve">       public ?  
        {
            get { return _entity..Value; }
            set { _entity. = new (value); }
        }</v>
      </c>
      <c r="Y104" s="19" t="str" cm="1">
        <f t="array" ref="Y10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5" spans="2:25" ht="20.05" customHeight="1" x14ac:dyDescent="0.4">
      <c r="B105" s="20">
        <f>ROW(ValueObject[[#This Row],[VONo]])-3</f>
        <v>102</v>
      </c>
      <c r="C105" s="21" t="str">
        <f>_xlfn.XLOOKUP(ValueObject[[#This Row],[VONo]],InputValueObjects[VONo],InputValueObjects[Entity],"",0,1)</f>
        <v/>
      </c>
      <c r="D105" s="21" t="str">
        <f>_xlfn.XLOOKUP(ValueObject[[#This Row],[VONo]],InputValueObjects[VONo],InputValueObjects[ValueObject],"",0,1)</f>
        <v/>
      </c>
      <c r="E105" s="21">
        <f>_xlfn.XLOOKUP(ValueObject[[#This Row],[VONo]],InputValueObjects[VONo],InputValueObjects[DBカラム_物理名],"",0,1)</f>
        <v>0</v>
      </c>
      <c r="F105" s="19" t="str">
        <f>"@"&amp;ValueObject[[#This Row],[DBテーブル_物理名]]</f>
        <v>@0</v>
      </c>
      <c r="G105" s="21">
        <f>_xlfn.XLOOKUP(ValueObject[[#This Row],[VONo]],InputValueObjects[VONo],InputValueObjects[PK],"",0,1)</f>
        <v>0</v>
      </c>
      <c r="H105" s="21">
        <f>_xlfn.XLOOKUP(ValueObject[[#This Row],[VONo]],InputValueObjects[VONo],InputValueObjects[NotNull],"",0,1)</f>
        <v>0</v>
      </c>
      <c r="I105" s="21" t="str">
        <f>_xlfn.XLOOKUP(ValueObject[[#This Row],[VONo]],InputValueObjects[VONo],InputValueObjects[型],"",0,1)</f>
        <v>?</v>
      </c>
      <c r="J105" s="21" t="str">
        <f>REPLACE(ValueObject[[#This Row],[ValueObject]],1,1,LOWER(LEFT(ValueObject[[#This Row],[ValueObject]])))</f>
        <v/>
      </c>
      <c r="K105" s="21" t="str">
        <f>ValueObject[[#This Row],[型]]&amp;" "&amp;ValueObject[[#This Row],[変数_VO]]</f>
        <v xml:space="preserve">? </v>
      </c>
      <c r="L105" s="21" t="str">
        <f>_xlfn.XLOOKUP(ValueObject[[#This Row],[VONo]],InputValueObjects[VONo],InputValueObjects[Entity_プロパティ],"",0,1)</f>
        <v/>
      </c>
      <c r="M105" s="21" t="str">
        <f>ValueObject[[#This Row],[Entity_プロパティ]]&amp;" = new "&amp;ValueObject[[#This Row],[ValueObject]]&amp;"("&amp;ValueObject[[#This Row],[変数_VO]]&amp;");"</f>
        <v xml:space="preserve"> = new ();</v>
      </c>
      <c r="N105" s="21" t="str">
        <f>"public "&amp;ValueObject[[#This Row],[ValueObject]]&amp;" "&amp;ValueObject[[#This Row],[Entity_プロパティ]]&amp;" { get; }"</f>
        <v>public   { get; }</v>
      </c>
      <c r="O105" s="21" t="str">
        <f>_xlfn.XLOOKUP(SUBSTITUTE(ValueObject[[#This Row],[型]],"?",""),Types[型],Types[Convert],"",,1)</f>
        <v/>
      </c>
      <c r="P105" s="21" t="str">
        <f>_xlfn.XLOOKUP(SUBSTITUTE(ValueObject[[#This Row],[型]],"?",""),Types[型],Types[型_SQLite],"",0,1)</f>
        <v/>
      </c>
      <c r="Q105" s="21" t="str">
        <f>IF(ValueObject[[#This Row],[SQLite_型]]="","",ValueObject[[#This Row],[DBテーブル_物理名]]&amp;" "&amp;ValueObject[[#This Row],[SQLite_型]])</f>
        <v/>
      </c>
      <c r="R105" s="19" t="str" cm="1">
        <f t="array" ref="R105">SUBSTITUTE(SUBSTITUTE(Templates[Repository_Entity_Args_NotNull],"__Convert__",ValueObject[[#This Row],[Convert]]),"__TableColumn__",ValueObject[[#This Row],[DBテーブル_物理名]])</f>
        <v>(reader["0"])</v>
      </c>
      <c r="S105" s="19" t="str" cm="1">
        <f t="array" ref="S105">SUBSTITUTE(SUBSTITUTE(Templates[Repository_Entity_Args_Null],"__Convert__",ValueObject[[#This Row],[Convert]]),"__TableColumn__",ValueObject[[#This Row],[DBテーブル_物理名]])</f>
        <v>reader["0"] != DBNull.Value ? (reader["0"]) : null</v>
      </c>
      <c r="T105" s="19" t="str">
        <f>IF(ValueObject[[#This Row],[NotNull]]=1,ValueObject[[#This Row],[Repository_Entity_Args_NotNull]],ValueObject[[#This Row],[Repository_Entity_Args_Null]])</f>
        <v>reader["0"] != DBNull.Value ? (reader["0"]) : null</v>
      </c>
      <c r="U105" s="19" t="str">
        <f>ValueObject[[#This Row],[DBテーブル_物理名]]&amp;" = @"&amp;ValueObject[[#This Row],[DBテーブル_物理名]]</f>
        <v>0 = @0</v>
      </c>
      <c r="V105" s="19" t="str" cm="1">
        <f t="array" ref="V105">SUBSTITUTE(SUBSTITUTE(Templates[SQLiteParameter_Args],"__Column__",ValueObject[[#This Row],[DBテーブル_物理名]]),"__VO__",ValueObject[[#This Row],[Entity_プロパティ]])</f>
        <v>new SQLiteParameter("@0", entity..Value)</v>
      </c>
      <c r="W105" s="19" t="str" cm="1">
        <f t="array" ref="W105">SUBSTITUTE(SUBSTITUTE(Templates[ViewModelEntity_Property_get],"__Type__",ValueObject[[#This Row],[型]]),"__EntityProperty__",ValueObject[[#This Row],[Entity_プロパティ]])</f>
        <v xml:space="preserve">        public ?  =&gt; _entity..Value;</v>
      </c>
      <c r="X105" s="19" t="str" cm="1">
        <f t="array" ref="X105">SUBSTITUTE(SUBSTITUTE(Templates[ViewModelEntity_Property_getset],"__Type__",ValueObject[[#This Row],[型]]),"__EntityProperty__",ValueObject[[#This Row],[Entity_プロパティ]])</f>
        <v xml:space="preserve">       public ?  
        {
            get { return _entity..Value; }
            set { _entity. = new (value); }
        }</v>
      </c>
      <c r="Y105" s="19" t="str" cm="1">
        <f t="array" ref="Y10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6" spans="2:25" ht="20.05" customHeight="1" x14ac:dyDescent="0.4">
      <c r="B106" s="20">
        <f>ROW(ValueObject[[#This Row],[VONo]])-3</f>
        <v>103</v>
      </c>
      <c r="C106" s="21" t="str">
        <f>_xlfn.XLOOKUP(ValueObject[[#This Row],[VONo]],InputValueObjects[VONo],InputValueObjects[Entity],"",0,1)</f>
        <v/>
      </c>
      <c r="D106" s="21" t="str">
        <f>_xlfn.XLOOKUP(ValueObject[[#This Row],[VONo]],InputValueObjects[VONo],InputValueObjects[ValueObject],"",0,1)</f>
        <v/>
      </c>
      <c r="E106" s="21">
        <f>_xlfn.XLOOKUP(ValueObject[[#This Row],[VONo]],InputValueObjects[VONo],InputValueObjects[DBカラム_物理名],"",0,1)</f>
        <v>0</v>
      </c>
      <c r="F106" s="19" t="str">
        <f>"@"&amp;ValueObject[[#This Row],[DBテーブル_物理名]]</f>
        <v>@0</v>
      </c>
      <c r="G106" s="21">
        <f>_xlfn.XLOOKUP(ValueObject[[#This Row],[VONo]],InputValueObjects[VONo],InputValueObjects[PK],"",0,1)</f>
        <v>0</v>
      </c>
      <c r="H106" s="21">
        <f>_xlfn.XLOOKUP(ValueObject[[#This Row],[VONo]],InputValueObjects[VONo],InputValueObjects[NotNull],"",0,1)</f>
        <v>0</v>
      </c>
      <c r="I106" s="21" t="str">
        <f>_xlfn.XLOOKUP(ValueObject[[#This Row],[VONo]],InputValueObjects[VONo],InputValueObjects[型],"",0,1)</f>
        <v>?</v>
      </c>
      <c r="J106" s="21" t="str">
        <f>REPLACE(ValueObject[[#This Row],[ValueObject]],1,1,LOWER(LEFT(ValueObject[[#This Row],[ValueObject]])))</f>
        <v/>
      </c>
      <c r="K106" s="21" t="str">
        <f>ValueObject[[#This Row],[型]]&amp;" "&amp;ValueObject[[#This Row],[変数_VO]]</f>
        <v xml:space="preserve">? </v>
      </c>
      <c r="L106" s="21" t="str">
        <f>_xlfn.XLOOKUP(ValueObject[[#This Row],[VONo]],InputValueObjects[VONo],InputValueObjects[Entity_プロパティ],"",0,1)</f>
        <v/>
      </c>
      <c r="M106" s="21" t="str">
        <f>ValueObject[[#This Row],[Entity_プロパティ]]&amp;" = new "&amp;ValueObject[[#This Row],[ValueObject]]&amp;"("&amp;ValueObject[[#This Row],[変数_VO]]&amp;");"</f>
        <v xml:space="preserve"> = new ();</v>
      </c>
      <c r="N106" s="21" t="str">
        <f>"public "&amp;ValueObject[[#This Row],[ValueObject]]&amp;" "&amp;ValueObject[[#This Row],[Entity_プロパティ]]&amp;" { get; }"</f>
        <v>public   { get; }</v>
      </c>
      <c r="O106" s="21" t="str">
        <f>_xlfn.XLOOKUP(SUBSTITUTE(ValueObject[[#This Row],[型]],"?",""),Types[型],Types[Convert],"",,1)</f>
        <v/>
      </c>
      <c r="P106" s="21" t="str">
        <f>_xlfn.XLOOKUP(SUBSTITUTE(ValueObject[[#This Row],[型]],"?",""),Types[型],Types[型_SQLite],"",0,1)</f>
        <v/>
      </c>
      <c r="Q106" s="21" t="str">
        <f>IF(ValueObject[[#This Row],[SQLite_型]]="","",ValueObject[[#This Row],[DBテーブル_物理名]]&amp;" "&amp;ValueObject[[#This Row],[SQLite_型]])</f>
        <v/>
      </c>
      <c r="R106" s="19" t="str" cm="1">
        <f t="array" ref="R106">SUBSTITUTE(SUBSTITUTE(Templates[Repository_Entity_Args_NotNull],"__Convert__",ValueObject[[#This Row],[Convert]]),"__TableColumn__",ValueObject[[#This Row],[DBテーブル_物理名]])</f>
        <v>(reader["0"])</v>
      </c>
      <c r="S106" s="19" t="str" cm="1">
        <f t="array" ref="S106">SUBSTITUTE(SUBSTITUTE(Templates[Repository_Entity_Args_Null],"__Convert__",ValueObject[[#This Row],[Convert]]),"__TableColumn__",ValueObject[[#This Row],[DBテーブル_物理名]])</f>
        <v>reader["0"] != DBNull.Value ? (reader["0"]) : null</v>
      </c>
      <c r="T106" s="19" t="str">
        <f>IF(ValueObject[[#This Row],[NotNull]]=1,ValueObject[[#This Row],[Repository_Entity_Args_NotNull]],ValueObject[[#This Row],[Repository_Entity_Args_Null]])</f>
        <v>reader["0"] != DBNull.Value ? (reader["0"]) : null</v>
      </c>
      <c r="U106" s="19" t="str">
        <f>ValueObject[[#This Row],[DBテーブル_物理名]]&amp;" = @"&amp;ValueObject[[#This Row],[DBテーブル_物理名]]</f>
        <v>0 = @0</v>
      </c>
      <c r="V106" s="19" t="str" cm="1">
        <f t="array" ref="V106">SUBSTITUTE(SUBSTITUTE(Templates[SQLiteParameter_Args],"__Column__",ValueObject[[#This Row],[DBテーブル_物理名]]),"__VO__",ValueObject[[#This Row],[Entity_プロパティ]])</f>
        <v>new SQLiteParameter("@0", entity..Value)</v>
      </c>
      <c r="W106" s="19" t="str" cm="1">
        <f t="array" ref="W106">SUBSTITUTE(SUBSTITUTE(Templates[ViewModelEntity_Property_get],"__Type__",ValueObject[[#This Row],[型]]),"__EntityProperty__",ValueObject[[#This Row],[Entity_プロパティ]])</f>
        <v xml:space="preserve">        public ?  =&gt; _entity..Value;</v>
      </c>
      <c r="X106" s="19" t="str" cm="1">
        <f t="array" ref="X106">SUBSTITUTE(SUBSTITUTE(Templates[ViewModelEntity_Property_getset],"__Type__",ValueObject[[#This Row],[型]]),"__EntityProperty__",ValueObject[[#This Row],[Entity_プロパティ]])</f>
        <v xml:space="preserve">       public ?  
        {
            get { return _entity..Value; }
            set { _entity. = new (value); }
        }</v>
      </c>
      <c r="Y106" s="19" t="str" cm="1">
        <f t="array" ref="Y10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7" spans="2:25" ht="20.05" customHeight="1" x14ac:dyDescent="0.4">
      <c r="B107" s="20">
        <f>ROW(ValueObject[[#This Row],[VONo]])-3</f>
        <v>104</v>
      </c>
      <c r="C107" s="21" t="str">
        <f>_xlfn.XLOOKUP(ValueObject[[#This Row],[VONo]],InputValueObjects[VONo],InputValueObjects[Entity],"",0,1)</f>
        <v/>
      </c>
      <c r="D107" s="21" t="str">
        <f>_xlfn.XLOOKUP(ValueObject[[#This Row],[VONo]],InputValueObjects[VONo],InputValueObjects[ValueObject],"",0,1)</f>
        <v/>
      </c>
      <c r="E107" s="21">
        <f>_xlfn.XLOOKUP(ValueObject[[#This Row],[VONo]],InputValueObjects[VONo],InputValueObjects[DBカラム_物理名],"",0,1)</f>
        <v>0</v>
      </c>
      <c r="F107" s="19" t="str">
        <f>"@"&amp;ValueObject[[#This Row],[DBテーブル_物理名]]</f>
        <v>@0</v>
      </c>
      <c r="G107" s="21">
        <f>_xlfn.XLOOKUP(ValueObject[[#This Row],[VONo]],InputValueObjects[VONo],InputValueObjects[PK],"",0,1)</f>
        <v>0</v>
      </c>
      <c r="H107" s="21">
        <f>_xlfn.XLOOKUP(ValueObject[[#This Row],[VONo]],InputValueObjects[VONo],InputValueObjects[NotNull],"",0,1)</f>
        <v>0</v>
      </c>
      <c r="I107" s="21" t="str">
        <f>_xlfn.XLOOKUP(ValueObject[[#This Row],[VONo]],InputValueObjects[VONo],InputValueObjects[型],"",0,1)</f>
        <v>?</v>
      </c>
      <c r="J107" s="21" t="str">
        <f>REPLACE(ValueObject[[#This Row],[ValueObject]],1,1,LOWER(LEFT(ValueObject[[#This Row],[ValueObject]])))</f>
        <v/>
      </c>
      <c r="K107" s="21" t="str">
        <f>ValueObject[[#This Row],[型]]&amp;" "&amp;ValueObject[[#This Row],[変数_VO]]</f>
        <v xml:space="preserve">? </v>
      </c>
      <c r="L107" s="21" t="str">
        <f>_xlfn.XLOOKUP(ValueObject[[#This Row],[VONo]],InputValueObjects[VONo],InputValueObjects[Entity_プロパティ],"",0,1)</f>
        <v/>
      </c>
      <c r="M107" s="21" t="str">
        <f>ValueObject[[#This Row],[Entity_プロパティ]]&amp;" = new "&amp;ValueObject[[#This Row],[ValueObject]]&amp;"("&amp;ValueObject[[#This Row],[変数_VO]]&amp;");"</f>
        <v xml:space="preserve"> = new ();</v>
      </c>
      <c r="N107" s="21" t="str">
        <f>"public "&amp;ValueObject[[#This Row],[ValueObject]]&amp;" "&amp;ValueObject[[#This Row],[Entity_プロパティ]]&amp;" { get; }"</f>
        <v>public   { get; }</v>
      </c>
      <c r="O107" s="21" t="str">
        <f>_xlfn.XLOOKUP(SUBSTITUTE(ValueObject[[#This Row],[型]],"?",""),Types[型],Types[Convert],"",,1)</f>
        <v/>
      </c>
      <c r="P107" s="21" t="str">
        <f>_xlfn.XLOOKUP(SUBSTITUTE(ValueObject[[#This Row],[型]],"?",""),Types[型],Types[型_SQLite],"",0,1)</f>
        <v/>
      </c>
      <c r="Q107" s="21" t="str">
        <f>IF(ValueObject[[#This Row],[SQLite_型]]="","",ValueObject[[#This Row],[DBテーブル_物理名]]&amp;" "&amp;ValueObject[[#This Row],[SQLite_型]])</f>
        <v/>
      </c>
      <c r="R107" s="19" t="str" cm="1">
        <f t="array" ref="R107">SUBSTITUTE(SUBSTITUTE(Templates[Repository_Entity_Args_NotNull],"__Convert__",ValueObject[[#This Row],[Convert]]),"__TableColumn__",ValueObject[[#This Row],[DBテーブル_物理名]])</f>
        <v>(reader["0"])</v>
      </c>
      <c r="S107" s="19" t="str" cm="1">
        <f t="array" ref="S107">SUBSTITUTE(SUBSTITUTE(Templates[Repository_Entity_Args_Null],"__Convert__",ValueObject[[#This Row],[Convert]]),"__TableColumn__",ValueObject[[#This Row],[DBテーブル_物理名]])</f>
        <v>reader["0"] != DBNull.Value ? (reader["0"]) : null</v>
      </c>
      <c r="T107" s="19" t="str">
        <f>IF(ValueObject[[#This Row],[NotNull]]=1,ValueObject[[#This Row],[Repository_Entity_Args_NotNull]],ValueObject[[#This Row],[Repository_Entity_Args_Null]])</f>
        <v>reader["0"] != DBNull.Value ? (reader["0"]) : null</v>
      </c>
      <c r="U107" s="19" t="str">
        <f>ValueObject[[#This Row],[DBテーブル_物理名]]&amp;" = @"&amp;ValueObject[[#This Row],[DBテーブル_物理名]]</f>
        <v>0 = @0</v>
      </c>
      <c r="V107" s="19" t="str" cm="1">
        <f t="array" ref="V107">SUBSTITUTE(SUBSTITUTE(Templates[SQLiteParameter_Args],"__Column__",ValueObject[[#This Row],[DBテーブル_物理名]]),"__VO__",ValueObject[[#This Row],[Entity_プロパティ]])</f>
        <v>new SQLiteParameter("@0", entity..Value)</v>
      </c>
      <c r="W107" s="19" t="str" cm="1">
        <f t="array" ref="W107">SUBSTITUTE(SUBSTITUTE(Templates[ViewModelEntity_Property_get],"__Type__",ValueObject[[#This Row],[型]]),"__EntityProperty__",ValueObject[[#This Row],[Entity_プロパティ]])</f>
        <v xml:space="preserve">        public ?  =&gt; _entity..Value;</v>
      </c>
      <c r="X107" s="19" t="str" cm="1">
        <f t="array" ref="X107">SUBSTITUTE(SUBSTITUTE(Templates[ViewModelEntity_Property_getset],"__Type__",ValueObject[[#This Row],[型]]),"__EntityProperty__",ValueObject[[#This Row],[Entity_プロパティ]])</f>
        <v xml:space="preserve">       public ?  
        {
            get { return _entity..Value; }
            set { _entity. = new (value); }
        }</v>
      </c>
      <c r="Y107" s="19" t="str" cm="1">
        <f t="array" ref="Y10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8" spans="2:25" ht="20.05" customHeight="1" x14ac:dyDescent="0.4">
      <c r="B108" s="20">
        <f>ROW(ValueObject[[#This Row],[VONo]])-3</f>
        <v>105</v>
      </c>
      <c r="C108" s="21" t="str">
        <f>_xlfn.XLOOKUP(ValueObject[[#This Row],[VONo]],InputValueObjects[VONo],InputValueObjects[Entity],"",0,1)</f>
        <v/>
      </c>
      <c r="D108" s="21" t="str">
        <f>_xlfn.XLOOKUP(ValueObject[[#This Row],[VONo]],InputValueObjects[VONo],InputValueObjects[ValueObject],"",0,1)</f>
        <v/>
      </c>
      <c r="E108" s="21">
        <f>_xlfn.XLOOKUP(ValueObject[[#This Row],[VONo]],InputValueObjects[VONo],InputValueObjects[DBカラム_物理名],"",0,1)</f>
        <v>0</v>
      </c>
      <c r="F108" s="19" t="str">
        <f>"@"&amp;ValueObject[[#This Row],[DBテーブル_物理名]]</f>
        <v>@0</v>
      </c>
      <c r="G108" s="21">
        <f>_xlfn.XLOOKUP(ValueObject[[#This Row],[VONo]],InputValueObjects[VONo],InputValueObjects[PK],"",0,1)</f>
        <v>0</v>
      </c>
      <c r="H108" s="21">
        <f>_xlfn.XLOOKUP(ValueObject[[#This Row],[VONo]],InputValueObjects[VONo],InputValueObjects[NotNull],"",0,1)</f>
        <v>0</v>
      </c>
      <c r="I108" s="21" t="str">
        <f>_xlfn.XLOOKUP(ValueObject[[#This Row],[VONo]],InputValueObjects[VONo],InputValueObjects[型],"",0,1)</f>
        <v>?</v>
      </c>
      <c r="J108" s="21" t="str">
        <f>REPLACE(ValueObject[[#This Row],[ValueObject]],1,1,LOWER(LEFT(ValueObject[[#This Row],[ValueObject]])))</f>
        <v/>
      </c>
      <c r="K108" s="21" t="str">
        <f>ValueObject[[#This Row],[型]]&amp;" "&amp;ValueObject[[#This Row],[変数_VO]]</f>
        <v xml:space="preserve">? </v>
      </c>
      <c r="L108" s="21" t="str">
        <f>_xlfn.XLOOKUP(ValueObject[[#This Row],[VONo]],InputValueObjects[VONo],InputValueObjects[Entity_プロパティ],"",0,1)</f>
        <v/>
      </c>
      <c r="M108" s="21" t="str">
        <f>ValueObject[[#This Row],[Entity_プロパティ]]&amp;" = new "&amp;ValueObject[[#This Row],[ValueObject]]&amp;"("&amp;ValueObject[[#This Row],[変数_VO]]&amp;");"</f>
        <v xml:space="preserve"> = new ();</v>
      </c>
      <c r="N108" s="21" t="str">
        <f>"public "&amp;ValueObject[[#This Row],[ValueObject]]&amp;" "&amp;ValueObject[[#This Row],[Entity_プロパティ]]&amp;" { get; }"</f>
        <v>public   { get; }</v>
      </c>
      <c r="O108" s="21" t="str">
        <f>_xlfn.XLOOKUP(SUBSTITUTE(ValueObject[[#This Row],[型]],"?",""),Types[型],Types[Convert],"",,1)</f>
        <v/>
      </c>
      <c r="P108" s="21" t="str">
        <f>_xlfn.XLOOKUP(SUBSTITUTE(ValueObject[[#This Row],[型]],"?",""),Types[型],Types[型_SQLite],"",0,1)</f>
        <v/>
      </c>
      <c r="Q108" s="21" t="str">
        <f>IF(ValueObject[[#This Row],[SQLite_型]]="","",ValueObject[[#This Row],[DBテーブル_物理名]]&amp;" "&amp;ValueObject[[#This Row],[SQLite_型]])</f>
        <v/>
      </c>
      <c r="R108" s="19" t="str" cm="1">
        <f t="array" ref="R108">SUBSTITUTE(SUBSTITUTE(Templates[Repository_Entity_Args_NotNull],"__Convert__",ValueObject[[#This Row],[Convert]]),"__TableColumn__",ValueObject[[#This Row],[DBテーブル_物理名]])</f>
        <v>(reader["0"])</v>
      </c>
      <c r="S108" s="19" t="str" cm="1">
        <f t="array" ref="S108">SUBSTITUTE(SUBSTITUTE(Templates[Repository_Entity_Args_Null],"__Convert__",ValueObject[[#This Row],[Convert]]),"__TableColumn__",ValueObject[[#This Row],[DBテーブル_物理名]])</f>
        <v>reader["0"] != DBNull.Value ? (reader["0"]) : null</v>
      </c>
      <c r="T108" s="19" t="str">
        <f>IF(ValueObject[[#This Row],[NotNull]]=1,ValueObject[[#This Row],[Repository_Entity_Args_NotNull]],ValueObject[[#This Row],[Repository_Entity_Args_Null]])</f>
        <v>reader["0"] != DBNull.Value ? (reader["0"]) : null</v>
      </c>
      <c r="U108" s="19" t="str">
        <f>ValueObject[[#This Row],[DBテーブル_物理名]]&amp;" = @"&amp;ValueObject[[#This Row],[DBテーブル_物理名]]</f>
        <v>0 = @0</v>
      </c>
      <c r="V108" s="19" t="str" cm="1">
        <f t="array" ref="V108">SUBSTITUTE(SUBSTITUTE(Templates[SQLiteParameter_Args],"__Column__",ValueObject[[#This Row],[DBテーブル_物理名]]),"__VO__",ValueObject[[#This Row],[Entity_プロパティ]])</f>
        <v>new SQLiteParameter("@0", entity..Value)</v>
      </c>
      <c r="W108" s="19" t="str" cm="1">
        <f t="array" ref="W108">SUBSTITUTE(SUBSTITUTE(Templates[ViewModelEntity_Property_get],"__Type__",ValueObject[[#This Row],[型]]),"__EntityProperty__",ValueObject[[#This Row],[Entity_プロパティ]])</f>
        <v xml:space="preserve">        public ?  =&gt; _entity..Value;</v>
      </c>
      <c r="X108" s="19" t="str" cm="1">
        <f t="array" ref="X108">SUBSTITUTE(SUBSTITUTE(Templates[ViewModelEntity_Property_getset],"__Type__",ValueObject[[#This Row],[型]]),"__EntityProperty__",ValueObject[[#This Row],[Entity_プロパティ]])</f>
        <v xml:space="preserve">       public ?  
        {
            get { return _entity..Value; }
            set { _entity. = new (value); }
        }</v>
      </c>
      <c r="Y108" s="19" t="str" cm="1">
        <f t="array" ref="Y10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9" spans="2:25" ht="20.05" customHeight="1" x14ac:dyDescent="0.4">
      <c r="B109" s="20">
        <f>ROW(ValueObject[[#This Row],[VONo]])-3</f>
        <v>106</v>
      </c>
      <c r="C109" s="21" t="str">
        <f>_xlfn.XLOOKUP(ValueObject[[#This Row],[VONo]],InputValueObjects[VONo],InputValueObjects[Entity],"",0,1)</f>
        <v/>
      </c>
      <c r="D109" s="21" t="str">
        <f>_xlfn.XLOOKUP(ValueObject[[#This Row],[VONo]],InputValueObjects[VONo],InputValueObjects[ValueObject],"",0,1)</f>
        <v/>
      </c>
      <c r="E109" s="21">
        <f>_xlfn.XLOOKUP(ValueObject[[#This Row],[VONo]],InputValueObjects[VONo],InputValueObjects[DBカラム_物理名],"",0,1)</f>
        <v>0</v>
      </c>
      <c r="F109" s="19" t="str">
        <f>"@"&amp;ValueObject[[#This Row],[DBテーブル_物理名]]</f>
        <v>@0</v>
      </c>
      <c r="G109" s="21">
        <f>_xlfn.XLOOKUP(ValueObject[[#This Row],[VONo]],InputValueObjects[VONo],InputValueObjects[PK],"",0,1)</f>
        <v>0</v>
      </c>
      <c r="H109" s="21">
        <f>_xlfn.XLOOKUP(ValueObject[[#This Row],[VONo]],InputValueObjects[VONo],InputValueObjects[NotNull],"",0,1)</f>
        <v>0</v>
      </c>
      <c r="I109" s="21" t="str">
        <f>_xlfn.XLOOKUP(ValueObject[[#This Row],[VONo]],InputValueObjects[VONo],InputValueObjects[型],"",0,1)</f>
        <v>?</v>
      </c>
      <c r="J109" s="21" t="str">
        <f>REPLACE(ValueObject[[#This Row],[ValueObject]],1,1,LOWER(LEFT(ValueObject[[#This Row],[ValueObject]])))</f>
        <v/>
      </c>
      <c r="K109" s="21" t="str">
        <f>ValueObject[[#This Row],[型]]&amp;" "&amp;ValueObject[[#This Row],[変数_VO]]</f>
        <v xml:space="preserve">? </v>
      </c>
      <c r="L109" s="21" t="str">
        <f>_xlfn.XLOOKUP(ValueObject[[#This Row],[VONo]],InputValueObjects[VONo],InputValueObjects[Entity_プロパティ],"",0,1)</f>
        <v/>
      </c>
      <c r="M109" s="21" t="str">
        <f>ValueObject[[#This Row],[Entity_プロパティ]]&amp;" = new "&amp;ValueObject[[#This Row],[ValueObject]]&amp;"("&amp;ValueObject[[#This Row],[変数_VO]]&amp;");"</f>
        <v xml:space="preserve"> = new ();</v>
      </c>
      <c r="N109" s="21" t="str">
        <f>"public "&amp;ValueObject[[#This Row],[ValueObject]]&amp;" "&amp;ValueObject[[#This Row],[Entity_プロパティ]]&amp;" { get; }"</f>
        <v>public   { get; }</v>
      </c>
      <c r="O109" s="21" t="str">
        <f>_xlfn.XLOOKUP(SUBSTITUTE(ValueObject[[#This Row],[型]],"?",""),Types[型],Types[Convert],"",,1)</f>
        <v/>
      </c>
      <c r="P109" s="21" t="str">
        <f>_xlfn.XLOOKUP(SUBSTITUTE(ValueObject[[#This Row],[型]],"?",""),Types[型],Types[型_SQLite],"",0,1)</f>
        <v/>
      </c>
      <c r="Q109" s="21" t="str">
        <f>IF(ValueObject[[#This Row],[SQLite_型]]="","",ValueObject[[#This Row],[DBテーブル_物理名]]&amp;" "&amp;ValueObject[[#This Row],[SQLite_型]])</f>
        <v/>
      </c>
      <c r="R109" s="19" t="str" cm="1">
        <f t="array" ref="R109">SUBSTITUTE(SUBSTITUTE(Templates[Repository_Entity_Args_NotNull],"__Convert__",ValueObject[[#This Row],[Convert]]),"__TableColumn__",ValueObject[[#This Row],[DBテーブル_物理名]])</f>
        <v>(reader["0"])</v>
      </c>
      <c r="S109" s="19" t="str" cm="1">
        <f t="array" ref="S109">SUBSTITUTE(SUBSTITUTE(Templates[Repository_Entity_Args_Null],"__Convert__",ValueObject[[#This Row],[Convert]]),"__TableColumn__",ValueObject[[#This Row],[DBテーブル_物理名]])</f>
        <v>reader["0"] != DBNull.Value ? (reader["0"]) : null</v>
      </c>
      <c r="T109" s="19" t="str">
        <f>IF(ValueObject[[#This Row],[NotNull]]=1,ValueObject[[#This Row],[Repository_Entity_Args_NotNull]],ValueObject[[#This Row],[Repository_Entity_Args_Null]])</f>
        <v>reader["0"] != DBNull.Value ? (reader["0"]) : null</v>
      </c>
      <c r="U109" s="19" t="str">
        <f>ValueObject[[#This Row],[DBテーブル_物理名]]&amp;" = @"&amp;ValueObject[[#This Row],[DBテーブル_物理名]]</f>
        <v>0 = @0</v>
      </c>
      <c r="V109" s="19" t="str" cm="1">
        <f t="array" ref="V109">SUBSTITUTE(SUBSTITUTE(Templates[SQLiteParameter_Args],"__Column__",ValueObject[[#This Row],[DBテーブル_物理名]]),"__VO__",ValueObject[[#This Row],[Entity_プロパティ]])</f>
        <v>new SQLiteParameter("@0", entity..Value)</v>
      </c>
      <c r="W109" s="19" t="str" cm="1">
        <f t="array" ref="W109">SUBSTITUTE(SUBSTITUTE(Templates[ViewModelEntity_Property_get],"__Type__",ValueObject[[#This Row],[型]]),"__EntityProperty__",ValueObject[[#This Row],[Entity_プロパティ]])</f>
        <v xml:space="preserve">        public ?  =&gt; _entity..Value;</v>
      </c>
      <c r="X109" s="19" t="str" cm="1">
        <f t="array" ref="X109">SUBSTITUTE(SUBSTITUTE(Templates[ViewModelEntity_Property_getset],"__Type__",ValueObject[[#This Row],[型]]),"__EntityProperty__",ValueObject[[#This Row],[Entity_プロパティ]])</f>
        <v xml:space="preserve">       public ?  
        {
            get { return _entity..Value; }
            set { _entity. = new (value); }
        }</v>
      </c>
      <c r="Y109" s="19" t="str" cm="1">
        <f t="array" ref="Y10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0" spans="2:25" ht="20.05" customHeight="1" x14ac:dyDescent="0.4">
      <c r="B110" s="20">
        <f>ROW(ValueObject[[#This Row],[VONo]])-3</f>
        <v>107</v>
      </c>
      <c r="C110" s="21" t="str">
        <f>_xlfn.XLOOKUP(ValueObject[[#This Row],[VONo]],InputValueObjects[VONo],InputValueObjects[Entity],"",0,1)</f>
        <v/>
      </c>
      <c r="D110" s="21" t="str">
        <f>_xlfn.XLOOKUP(ValueObject[[#This Row],[VONo]],InputValueObjects[VONo],InputValueObjects[ValueObject],"",0,1)</f>
        <v/>
      </c>
      <c r="E110" s="21">
        <f>_xlfn.XLOOKUP(ValueObject[[#This Row],[VONo]],InputValueObjects[VONo],InputValueObjects[DBカラム_物理名],"",0,1)</f>
        <v>0</v>
      </c>
      <c r="F110" s="19" t="str">
        <f>"@"&amp;ValueObject[[#This Row],[DBテーブル_物理名]]</f>
        <v>@0</v>
      </c>
      <c r="G110" s="21">
        <f>_xlfn.XLOOKUP(ValueObject[[#This Row],[VONo]],InputValueObjects[VONo],InputValueObjects[PK],"",0,1)</f>
        <v>0</v>
      </c>
      <c r="H110" s="21">
        <f>_xlfn.XLOOKUP(ValueObject[[#This Row],[VONo]],InputValueObjects[VONo],InputValueObjects[NotNull],"",0,1)</f>
        <v>0</v>
      </c>
      <c r="I110" s="21" t="str">
        <f>_xlfn.XLOOKUP(ValueObject[[#This Row],[VONo]],InputValueObjects[VONo],InputValueObjects[型],"",0,1)</f>
        <v>?</v>
      </c>
      <c r="J110" s="21" t="str">
        <f>REPLACE(ValueObject[[#This Row],[ValueObject]],1,1,LOWER(LEFT(ValueObject[[#This Row],[ValueObject]])))</f>
        <v/>
      </c>
      <c r="K110" s="21" t="str">
        <f>ValueObject[[#This Row],[型]]&amp;" "&amp;ValueObject[[#This Row],[変数_VO]]</f>
        <v xml:space="preserve">? </v>
      </c>
      <c r="L110" s="21" t="str">
        <f>_xlfn.XLOOKUP(ValueObject[[#This Row],[VONo]],InputValueObjects[VONo],InputValueObjects[Entity_プロパティ],"",0,1)</f>
        <v/>
      </c>
      <c r="M110" s="21" t="str">
        <f>ValueObject[[#This Row],[Entity_プロパティ]]&amp;" = new "&amp;ValueObject[[#This Row],[ValueObject]]&amp;"("&amp;ValueObject[[#This Row],[変数_VO]]&amp;");"</f>
        <v xml:space="preserve"> = new ();</v>
      </c>
      <c r="N110" s="21" t="str">
        <f>"public "&amp;ValueObject[[#This Row],[ValueObject]]&amp;" "&amp;ValueObject[[#This Row],[Entity_プロパティ]]&amp;" { get; }"</f>
        <v>public   { get; }</v>
      </c>
      <c r="O110" s="21" t="str">
        <f>_xlfn.XLOOKUP(SUBSTITUTE(ValueObject[[#This Row],[型]],"?",""),Types[型],Types[Convert],"",,1)</f>
        <v/>
      </c>
      <c r="P110" s="21" t="str">
        <f>_xlfn.XLOOKUP(SUBSTITUTE(ValueObject[[#This Row],[型]],"?",""),Types[型],Types[型_SQLite],"",0,1)</f>
        <v/>
      </c>
      <c r="Q110" s="21" t="str">
        <f>IF(ValueObject[[#This Row],[SQLite_型]]="","",ValueObject[[#This Row],[DBテーブル_物理名]]&amp;" "&amp;ValueObject[[#This Row],[SQLite_型]])</f>
        <v/>
      </c>
      <c r="R110" s="19" t="str" cm="1">
        <f t="array" ref="R110">SUBSTITUTE(SUBSTITUTE(Templates[Repository_Entity_Args_NotNull],"__Convert__",ValueObject[[#This Row],[Convert]]),"__TableColumn__",ValueObject[[#This Row],[DBテーブル_物理名]])</f>
        <v>(reader["0"])</v>
      </c>
      <c r="S110" s="19" t="str" cm="1">
        <f t="array" ref="S110">SUBSTITUTE(SUBSTITUTE(Templates[Repository_Entity_Args_Null],"__Convert__",ValueObject[[#This Row],[Convert]]),"__TableColumn__",ValueObject[[#This Row],[DBテーブル_物理名]])</f>
        <v>reader["0"] != DBNull.Value ? (reader["0"]) : null</v>
      </c>
      <c r="T110" s="19" t="str">
        <f>IF(ValueObject[[#This Row],[NotNull]]=1,ValueObject[[#This Row],[Repository_Entity_Args_NotNull]],ValueObject[[#This Row],[Repository_Entity_Args_Null]])</f>
        <v>reader["0"] != DBNull.Value ? (reader["0"]) : null</v>
      </c>
      <c r="U110" s="19" t="str">
        <f>ValueObject[[#This Row],[DBテーブル_物理名]]&amp;" = @"&amp;ValueObject[[#This Row],[DBテーブル_物理名]]</f>
        <v>0 = @0</v>
      </c>
      <c r="V110" s="19" t="str" cm="1">
        <f t="array" ref="V110">SUBSTITUTE(SUBSTITUTE(Templates[SQLiteParameter_Args],"__Column__",ValueObject[[#This Row],[DBテーブル_物理名]]),"__VO__",ValueObject[[#This Row],[Entity_プロパティ]])</f>
        <v>new SQLiteParameter("@0", entity..Value)</v>
      </c>
      <c r="W110" s="19" t="str" cm="1">
        <f t="array" ref="W110">SUBSTITUTE(SUBSTITUTE(Templates[ViewModelEntity_Property_get],"__Type__",ValueObject[[#This Row],[型]]),"__EntityProperty__",ValueObject[[#This Row],[Entity_プロパティ]])</f>
        <v xml:space="preserve">        public ?  =&gt; _entity..Value;</v>
      </c>
      <c r="X110" s="19" t="str" cm="1">
        <f t="array" ref="X110">SUBSTITUTE(SUBSTITUTE(Templates[ViewModelEntity_Property_getset],"__Type__",ValueObject[[#This Row],[型]]),"__EntityProperty__",ValueObject[[#This Row],[Entity_プロパティ]])</f>
        <v xml:space="preserve">       public ?  
        {
            get { return _entity..Value; }
            set { _entity. = new (value); }
        }</v>
      </c>
      <c r="Y110" s="19" t="str" cm="1">
        <f t="array" ref="Y11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1" spans="2:25" ht="20.05" customHeight="1" x14ac:dyDescent="0.4">
      <c r="B111" s="20">
        <f>ROW(ValueObject[[#This Row],[VONo]])-3</f>
        <v>108</v>
      </c>
      <c r="C111" s="21" t="str">
        <f>_xlfn.XLOOKUP(ValueObject[[#This Row],[VONo]],InputValueObjects[VONo],InputValueObjects[Entity],"",0,1)</f>
        <v/>
      </c>
      <c r="D111" s="21" t="str">
        <f>_xlfn.XLOOKUP(ValueObject[[#This Row],[VONo]],InputValueObjects[VONo],InputValueObjects[ValueObject],"",0,1)</f>
        <v/>
      </c>
      <c r="E111" s="21">
        <f>_xlfn.XLOOKUP(ValueObject[[#This Row],[VONo]],InputValueObjects[VONo],InputValueObjects[DBカラム_物理名],"",0,1)</f>
        <v>0</v>
      </c>
      <c r="F111" s="19" t="str">
        <f>"@"&amp;ValueObject[[#This Row],[DBテーブル_物理名]]</f>
        <v>@0</v>
      </c>
      <c r="G111" s="21">
        <f>_xlfn.XLOOKUP(ValueObject[[#This Row],[VONo]],InputValueObjects[VONo],InputValueObjects[PK],"",0,1)</f>
        <v>0</v>
      </c>
      <c r="H111" s="21">
        <f>_xlfn.XLOOKUP(ValueObject[[#This Row],[VONo]],InputValueObjects[VONo],InputValueObjects[NotNull],"",0,1)</f>
        <v>0</v>
      </c>
      <c r="I111" s="21" t="str">
        <f>_xlfn.XLOOKUP(ValueObject[[#This Row],[VONo]],InputValueObjects[VONo],InputValueObjects[型],"",0,1)</f>
        <v>?</v>
      </c>
      <c r="J111" s="21" t="str">
        <f>REPLACE(ValueObject[[#This Row],[ValueObject]],1,1,LOWER(LEFT(ValueObject[[#This Row],[ValueObject]])))</f>
        <v/>
      </c>
      <c r="K111" s="21" t="str">
        <f>ValueObject[[#This Row],[型]]&amp;" "&amp;ValueObject[[#This Row],[変数_VO]]</f>
        <v xml:space="preserve">? </v>
      </c>
      <c r="L111" s="21" t="str">
        <f>_xlfn.XLOOKUP(ValueObject[[#This Row],[VONo]],InputValueObjects[VONo],InputValueObjects[Entity_プロパティ],"",0,1)</f>
        <v/>
      </c>
      <c r="M111" s="21" t="str">
        <f>ValueObject[[#This Row],[Entity_プロパティ]]&amp;" = new "&amp;ValueObject[[#This Row],[ValueObject]]&amp;"("&amp;ValueObject[[#This Row],[変数_VO]]&amp;");"</f>
        <v xml:space="preserve"> = new ();</v>
      </c>
      <c r="N111" s="21" t="str">
        <f>"public "&amp;ValueObject[[#This Row],[ValueObject]]&amp;" "&amp;ValueObject[[#This Row],[Entity_プロパティ]]&amp;" { get; }"</f>
        <v>public   { get; }</v>
      </c>
      <c r="O111" s="21" t="str">
        <f>_xlfn.XLOOKUP(SUBSTITUTE(ValueObject[[#This Row],[型]],"?",""),Types[型],Types[Convert],"",,1)</f>
        <v/>
      </c>
      <c r="P111" s="21" t="str">
        <f>_xlfn.XLOOKUP(SUBSTITUTE(ValueObject[[#This Row],[型]],"?",""),Types[型],Types[型_SQLite],"",0,1)</f>
        <v/>
      </c>
      <c r="Q111" s="21" t="str">
        <f>IF(ValueObject[[#This Row],[SQLite_型]]="","",ValueObject[[#This Row],[DBテーブル_物理名]]&amp;" "&amp;ValueObject[[#This Row],[SQLite_型]])</f>
        <v/>
      </c>
      <c r="R111" s="19" t="str" cm="1">
        <f t="array" ref="R111">SUBSTITUTE(SUBSTITUTE(Templates[Repository_Entity_Args_NotNull],"__Convert__",ValueObject[[#This Row],[Convert]]),"__TableColumn__",ValueObject[[#This Row],[DBテーブル_物理名]])</f>
        <v>(reader["0"])</v>
      </c>
      <c r="S111" s="19" t="str" cm="1">
        <f t="array" ref="S111">SUBSTITUTE(SUBSTITUTE(Templates[Repository_Entity_Args_Null],"__Convert__",ValueObject[[#This Row],[Convert]]),"__TableColumn__",ValueObject[[#This Row],[DBテーブル_物理名]])</f>
        <v>reader["0"] != DBNull.Value ? (reader["0"]) : null</v>
      </c>
      <c r="T111" s="19" t="str">
        <f>IF(ValueObject[[#This Row],[NotNull]]=1,ValueObject[[#This Row],[Repository_Entity_Args_NotNull]],ValueObject[[#This Row],[Repository_Entity_Args_Null]])</f>
        <v>reader["0"] != DBNull.Value ? (reader["0"]) : null</v>
      </c>
      <c r="U111" s="19" t="str">
        <f>ValueObject[[#This Row],[DBテーブル_物理名]]&amp;" = @"&amp;ValueObject[[#This Row],[DBテーブル_物理名]]</f>
        <v>0 = @0</v>
      </c>
      <c r="V111" s="19" t="str" cm="1">
        <f t="array" ref="V111">SUBSTITUTE(SUBSTITUTE(Templates[SQLiteParameter_Args],"__Column__",ValueObject[[#This Row],[DBテーブル_物理名]]),"__VO__",ValueObject[[#This Row],[Entity_プロパティ]])</f>
        <v>new SQLiteParameter("@0", entity..Value)</v>
      </c>
      <c r="W111" s="19" t="str" cm="1">
        <f t="array" ref="W111">SUBSTITUTE(SUBSTITUTE(Templates[ViewModelEntity_Property_get],"__Type__",ValueObject[[#This Row],[型]]),"__EntityProperty__",ValueObject[[#This Row],[Entity_プロパティ]])</f>
        <v xml:space="preserve">        public ?  =&gt; _entity..Value;</v>
      </c>
      <c r="X111" s="19" t="str" cm="1">
        <f t="array" ref="X111">SUBSTITUTE(SUBSTITUTE(Templates[ViewModelEntity_Property_getset],"__Type__",ValueObject[[#This Row],[型]]),"__EntityProperty__",ValueObject[[#This Row],[Entity_プロパティ]])</f>
        <v xml:space="preserve">       public ?  
        {
            get { return _entity..Value; }
            set { _entity. = new (value); }
        }</v>
      </c>
      <c r="Y111" s="19" t="str" cm="1">
        <f t="array" ref="Y11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2" spans="2:25" ht="20.05" customHeight="1" x14ac:dyDescent="0.4">
      <c r="B112" s="20">
        <f>ROW(ValueObject[[#This Row],[VONo]])-3</f>
        <v>109</v>
      </c>
      <c r="C112" s="21" t="str">
        <f>_xlfn.XLOOKUP(ValueObject[[#This Row],[VONo]],InputValueObjects[VONo],InputValueObjects[Entity],"",0,1)</f>
        <v/>
      </c>
      <c r="D112" s="21" t="str">
        <f>_xlfn.XLOOKUP(ValueObject[[#This Row],[VONo]],InputValueObjects[VONo],InputValueObjects[ValueObject],"",0,1)</f>
        <v/>
      </c>
      <c r="E112" s="21">
        <f>_xlfn.XLOOKUP(ValueObject[[#This Row],[VONo]],InputValueObjects[VONo],InputValueObjects[DBカラム_物理名],"",0,1)</f>
        <v>0</v>
      </c>
      <c r="F112" s="19" t="str">
        <f>"@"&amp;ValueObject[[#This Row],[DBテーブル_物理名]]</f>
        <v>@0</v>
      </c>
      <c r="G112" s="21">
        <f>_xlfn.XLOOKUP(ValueObject[[#This Row],[VONo]],InputValueObjects[VONo],InputValueObjects[PK],"",0,1)</f>
        <v>0</v>
      </c>
      <c r="H112" s="21">
        <f>_xlfn.XLOOKUP(ValueObject[[#This Row],[VONo]],InputValueObjects[VONo],InputValueObjects[NotNull],"",0,1)</f>
        <v>0</v>
      </c>
      <c r="I112" s="21" t="str">
        <f>_xlfn.XLOOKUP(ValueObject[[#This Row],[VONo]],InputValueObjects[VONo],InputValueObjects[型],"",0,1)</f>
        <v>?</v>
      </c>
      <c r="J112" s="21" t="str">
        <f>REPLACE(ValueObject[[#This Row],[ValueObject]],1,1,LOWER(LEFT(ValueObject[[#This Row],[ValueObject]])))</f>
        <v/>
      </c>
      <c r="K112" s="21" t="str">
        <f>ValueObject[[#This Row],[型]]&amp;" "&amp;ValueObject[[#This Row],[変数_VO]]</f>
        <v xml:space="preserve">? </v>
      </c>
      <c r="L112" s="21" t="str">
        <f>_xlfn.XLOOKUP(ValueObject[[#This Row],[VONo]],InputValueObjects[VONo],InputValueObjects[Entity_プロパティ],"",0,1)</f>
        <v/>
      </c>
      <c r="M112" s="21" t="str">
        <f>ValueObject[[#This Row],[Entity_プロパティ]]&amp;" = new "&amp;ValueObject[[#This Row],[ValueObject]]&amp;"("&amp;ValueObject[[#This Row],[変数_VO]]&amp;");"</f>
        <v xml:space="preserve"> = new ();</v>
      </c>
      <c r="N112" s="21" t="str">
        <f>"public "&amp;ValueObject[[#This Row],[ValueObject]]&amp;" "&amp;ValueObject[[#This Row],[Entity_プロパティ]]&amp;" { get; }"</f>
        <v>public   { get; }</v>
      </c>
      <c r="O112" s="21" t="str">
        <f>_xlfn.XLOOKUP(SUBSTITUTE(ValueObject[[#This Row],[型]],"?",""),Types[型],Types[Convert],"",,1)</f>
        <v/>
      </c>
      <c r="P112" s="21" t="str">
        <f>_xlfn.XLOOKUP(SUBSTITUTE(ValueObject[[#This Row],[型]],"?",""),Types[型],Types[型_SQLite],"",0,1)</f>
        <v/>
      </c>
      <c r="Q112" s="21" t="str">
        <f>IF(ValueObject[[#This Row],[SQLite_型]]="","",ValueObject[[#This Row],[DBテーブル_物理名]]&amp;" "&amp;ValueObject[[#This Row],[SQLite_型]])</f>
        <v/>
      </c>
      <c r="R112" s="19" t="str" cm="1">
        <f t="array" ref="R112">SUBSTITUTE(SUBSTITUTE(Templates[Repository_Entity_Args_NotNull],"__Convert__",ValueObject[[#This Row],[Convert]]),"__TableColumn__",ValueObject[[#This Row],[DBテーブル_物理名]])</f>
        <v>(reader["0"])</v>
      </c>
      <c r="S112" s="19" t="str" cm="1">
        <f t="array" ref="S112">SUBSTITUTE(SUBSTITUTE(Templates[Repository_Entity_Args_Null],"__Convert__",ValueObject[[#This Row],[Convert]]),"__TableColumn__",ValueObject[[#This Row],[DBテーブル_物理名]])</f>
        <v>reader["0"] != DBNull.Value ? (reader["0"]) : null</v>
      </c>
      <c r="T112" s="19" t="str">
        <f>IF(ValueObject[[#This Row],[NotNull]]=1,ValueObject[[#This Row],[Repository_Entity_Args_NotNull]],ValueObject[[#This Row],[Repository_Entity_Args_Null]])</f>
        <v>reader["0"] != DBNull.Value ? (reader["0"]) : null</v>
      </c>
      <c r="U112" s="19" t="str">
        <f>ValueObject[[#This Row],[DBテーブル_物理名]]&amp;" = @"&amp;ValueObject[[#This Row],[DBテーブル_物理名]]</f>
        <v>0 = @0</v>
      </c>
      <c r="V112" s="19" t="str" cm="1">
        <f t="array" ref="V112">SUBSTITUTE(SUBSTITUTE(Templates[SQLiteParameter_Args],"__Column__",ValueObject[[#This Row],[DBテーブル_物理名]]),"__VO__",ValueObject[[#This Row],[Entity_プロパティ]])</f>
        <v>new SQLiteParameter("@0", entity..Value)</v>
      </c>
      <c r="W112" s="19" t="str" cm="1">
        <f t="array" ref="W112">SUBSTITUTE(SUBSTITUTE(Templates[ViewModelEntity_Property_get],"__Type__",ValueObject[[#This Row],[型]]),"__EntityProperty__",ValueObject[[#This Row],[Entity_プロパティ]])</f>
        <v xml:space="preserve">        public ?  =&gt; _entity..Value;</v>
      </c>
      <c r="X112" s="19" t="str" cm="1">
        <f t="array" ref="X112">SUBSTITUTE(SUBSTITUTE(Templates[ViewModelEntity_Property_getset],"__Type__",ValueObject[[#This Row],[型]]),"__EntityProperty__",ValueObject[[#This Row],[Entity_プロパティ]])</f>
        <v xml:space="preserve">       public ?  
        {
            get { return _entity..Value; }
            set { _entity. = new (value); }
        }</v>
      </c>
      <c r="Y112" s="19" t="str" cm="1">
        <f t="array" ref="Y11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3" spans="2:25" ht="20.05" customHeight="1" x14ac:dyDescent="0.4">
      <c r="B113" s="20">
        <f>ROW(ValueObject[[#This Row],[VONo]])-3</f>
        <v>110</v>
      </c>
      <c r="C113" s="21" t="str">
        <f>_xlfn.XLOOKUP(ValueObject[[#This Row],[VONo]],InputValueObjects[VONo],InputValueObjects[Entity],"",0,1)</f>
        <v/>
      </c>
      <c r="D113" s="21" t="str">
        <f>_xlfn.XLOOKUP(ValueObject[[#This Row],[VONo]],InputValueObjects[VONo],InputValueObjects[ValueObject],"",0,1)</f>
        <v/>
      </c>
      <c r="E113" s="21">
        <f>_xlfn.XLOOKUP(ValueObject[[#This Row],[VONo]],InputValueObjects[VONo],InputValueObjects[DBカラム_物理名],"",0,1)</f>
        <v>0</v>
      </c>
      <c r="F113" s="19" t="str">
        <f>"@"&amp;ValueObject[[#This Row],[DBテーブル_物理名]]</f>
        <v>@0</v>
      </c>
      <c r="G113" s="21">
        <f>_xlfn.XLOOKUP(ValueObject[[#This Row],[VONo]],InputValueObjects[VONo],InputValueObjects[PK],"",0,1)</f>
        <v>0</v>
      </c>
      <c r="H113" s="21">
        <f>_xlfn.XLOOKUP(ValueObject[[#This Row],[VONo]],InputValueObjects[VONo],InputValueObjects[NotNull],"",0,1)</f>
        <v>0</v>
      </c>
      <c r="I113" s="21" t="str">
        <f>_xlfn.XLOOKUP(ValueObject[[#This Row],[VONo]],InputValueObjects[VONo],InputValueObjects[型],"",0,1)</f>
        <v>?</v>
      </c>
      <c r="J113" s="21" t="str">
        <f>REPLACE(ValueObject[[#This Row],[ValueObject]],1,1,LOWER(LEFT(ValueObject[[#This Row],[ValueObject]])))</f>
        <v/>
      </c>
      <c r="K113" s="21" t="str">
        <f>ValueObject[[#This Row],[型]]&amp;" "&amp;ValueObject[[#This Row],[変数_VO]]</f>
        <v xml:space="preserve">? </v>
      </c>
      <c r="L113" s="21" t="str">
        <f>_xlfn.XLOOKUP(ValueObject[[#This Row],[VONo]],InputValueObjects[VONo],InputValueObjects[Entity_プロパティ],"",0,1)</f>
        <v/>
      </c>
      <c r="M113" s="21" t="str">
        <f>ValueObject[[#This Row],[Entity_プロパティ]]&amp;" = new "&amp;ValueObject[[#This Row],[ValueObject]]&amp;"("&amp;ValueObject[[#This Row],[変数_VO]]&amp;");"</f>
        <v xml:space="preserve"> = new ();</v>
      </c>
      <c r="N113" s="21" t="str">
        <f>"public "&amp;ValueObject[[#This Row],[ValueObject]]&amp;" "&amp;ValueObject[[#This Row],[Entity_プロパティ]]&amp;" { get; }"</f>
        <v>public   { get; }</v>
      </c>
      <c r="O113" s="21" t="str">
        <f>_xlfn.XLOOKUP(SUBSTITUTE(ValueObject[[#This Row],[型]],"?",""),Types[型],Types[Convert],"",,1)</f>
        <v/>
      </c>
      <c r="P113" s="21" t="str">
        <f>_xlfn.XLOOKUP(SUBSTITUTE(ValueObject[[#This Row],[型]],"?",""),Types[型],Types[型_SQLite],"",0,1)</f>
        <v/>
      </c>
      <c r="Q113" s="21" t="str">
        <f>IF(ValueObject[[#This Row],[SQLite_型]]="","",ValueObject[[#This Row],[DBテーブル_物理名]]&amp;" "&amp;ValueObject[[#This Row],[SQLite_型]])</f>
        <v/>
      </c>
      <c r="R113" s="19" t="str" cm="1">
        <f t="array" ref="R113">SUBSTITUTE(SUBSTITUTE(Templates[Repository_Entity_Args_NotNull],"__Convert__",ValueObject[[#This Row],[Convert]]),"__TableColumn__",ValueObject[[#This Row],[DBテーブル_物理名]])</f>
        <v>(reader["0"])</v>
      </c>
      <c r="S113" s="19" t="str" cm="1">
        <f t="array" ref="S113">SUBSTITUTE(SUBSTITUTE(Templates[Repository_Entity_Args_Null],"__Convert__",ValueObject[[#This Row],[Convert]]),"__TableColumn__",ValueObject[[#This Row],[DBテーブル_物理名]])</f>
        <v>reader["0"] != DBNull.Value ? (reader["0"]) : null</v>
      </c>
      <c r="T113" s="19" t="str">
        <f>IF(ValueObject[[#This Row],[NotNull]]=1,ValueObject[[#This Row],[Repository_Entity_Args_NotNull]],ValueObject[[#This Row],[Repository_Entity_Args_Null]])</f>
        <v>reader["0"] != DBNull.Value ? (reader["0"]) : null</v>
      </c>
      <c r="U113" s="19" t="str">
        <f>ValueObject[[#This Row],[DBテーブル_物理名]]&amp;" = @"&amp;ValueObject[[#This Row],[DBテーブル_物理名]]</f>
        <v>0 = @0</v>
      </c>
      <c r="V113" s="19" t="str" cm="1">
        <f t="array" ref="V113">SUBSTITUTE(SUBSTITUTE(Templates[SQLiteParameter_Args],"__Column__",ValueObject[[#This Row],[DBテーブル_物理名]]),"__VO__",ValueObject[[#This Row],[Entity_プロパティ]])</f>
        <v>new SQLiteParameter("@0", entity..Value)</v>
      </c>
      <c r="W113" s="19" t="str" cm="1">
        <f t="array" ref="W113">SUBSTITUTE(SUBSTITUTE(Templates[ViewModelEntity_Property_get],"__Type__",ValueObject[[#This Row],[型]]),"__EntityProperty__",ValueObject[[#This Row],[Entity_プロパティ]])</f>
        <v xml:space="preserve">        public ?  =&gt; _entity..Value;</v>
      </c>
      <c r="X113" s="19" t="str" cm="1">
        <f t="array" ref="X113">SUBSTITUTE(SUBSTITUTE(Templates[ViewModelEntity_Property_getset],"__Type__",ValueObject[[#This Row],[型]]),"__EntityProperty__",ValueObject[[#This Row],[Entity_プロパティ]])</f>
        <v xml:space="preserve">       public ?  
        {
            get { return _entity..Value; }
            set { _entity. = new (value); }
        }</v>
      </c>
      <c r="Y113" s="19" t="str" cm="1">
        <f t="array" ref="Y11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4" spans="2:25" ht="20.05" customHeight="1" x14ac:dyDescent="0.4">
      <c r="B114" s="20">
        <f>ROW(ValueObject[[#This Row],[VONo]])-3</f>
        <v>111</v>
      </c>
      <c r="C114" s="21" t="str">
        <f>_xlfn.XLOOKUP(ValueObject[[#This Row],[VONo]],InputValueObjects[VONo],InputValueObjects[Entity],"",0,1)</f>
        <v/>
      </c>
      <c r="D114" s="21" t="str">
        <f>_xlfn.XLOOKUP(ValueObject[[#This Row],[VONo]],InputValueObjects[VONo],InputValueObjects[ValueObject],"",0,1)</f>
        <v/>
      </c>
      <c r="E114" s="21">
        <f>_xlfn.XLOOKUP(ValueObject[[#This Row],[VONo]],InputValueObjects[VONo],InputValueObjects[DBカラム_物理名],"",0,1)</f>
        <v>0</v>
      </c>
      <c r="F114" s="19" t="str">
        <f>"@"&amp;ValueObject[[#This Row],[DBテーブル_物理名]]</f>
        <v>@0</v>
      </c>
      <c r="G114" s="21">
        <f>_xlfn.XLOOKUP(ValueObject[[#This Row],[VONo]],InputValueObjects[VONo],InputValueObjects[PK],"",0,1)</f>
        <v>0</v>
      </c>
      <c r="H114" s="21">
        <f>_xlfn.XLOOKUP(ValueObject[[#This Row],[VONo]],InputValueObjects[VONo],InputValueObjects[NotNull],"",0,1)</f>
        <v>0</v>
      </c>
      <c r="I114" s="21" t="str">
        <f>_xlfn.XLOOKUP(ValueObject[[#This Row],[VONo]],InputValueObjects[VONo],InputValueObjects[型],"",0,1)</f>
        <v>?</v>
      </c>
      <c r="J114" s="21" t="str">
        <f>REPLACE(ValueObject[[#This Row],[ValueObject]],1,1,LOWER(LEFT(ValueObject[[#This Row],[ValueObject]])))</f>
        <v/>
      </c>
      <c r="K114" s="21" t="str">
        <f>ValueObject[[#This Row],[型]]&amp;" "&amp;ValueObject[[#This Row],[変数_VO]]</f>
        <v xml:space="preserve">? </v>
      </c>
      <c r="L114" s="21" t="str">
        <f>_xlfn.XLOOKUP(ValueObject[[#This Row],[VONo]],InputValueObjects[VONo],InputValueObjects[Entity_プロパティ],"",0,1)</f>
        <v/>
      </c>
      <c r="M114" s="21" t="str">
        <f>ValueObject[[#This Row],[Entity_プロパティ]]&amp;" = new "&amp;ValueObject[[#This Row],[ValueObject]]&amp;"("&amp;ValueObject[[#This Row],[変数_VO]]&amp;");"</f>
        <v xml:space="preserve"> = new ();</v>
      </c>
      <c r="N114" s="21" t="str">
        <f>"public "&amp;ValueObject[[#This Row],[ValueObject]]&amp;" "&amp;ValueObject[[#This Row],[Entity_プロパティ]]&amp;" { get; }"</f>
        <v>public   { get; }</v>
      </c>
      <c r="O114" s="21" t="str">
        <f>_xlfn.XLOOKUP(SUBSTITUTE(ValueObject[[#This Row],[型]],"?",""),Types[型],Types[Convert],"",,1)</f>
        <v/>
      </c>
      <c r="P114" s="21" t="str">
        <f>_xlfn.XLOOKUP(SUBSTITUTE(ValueObject[[#This Row],[型]],"?",""),Types[型],Types[型_SQLite],"",0,1)</f>
        <v/>
      </c>
      <c r="Q114" s="21" t="str">
        <f>IF(ValueObject[[#This Row],[SQLite_型]]="","",ValueObject[[#This Row],[DBテーブル_物理名]]&amp;" "&amp;ValueObject[[#This Row],[SQLite_型]])</f>
        <v/>
      </c>
      <c r="R114" s="19" t="str" cm="1">
        <f t="array" ref="R114">SUBSTITUTE(SUBSTITUTE(Templates[Repository_Entity_Args_NotNull],"__Convert__",ValueObject[[#This Row],[Convert]]),"__TableColumn__",ValueObject[[#This Row],[DBテーブル_物理名]])</f>
        <v>(reader["0"])</v>
      </c>
      <c r="S114" s="19" t="str" cm="1">
        <f t="array" ref="S114">SUBSTITUTE(SUBSTITUTE(Templates[Repository_Entity_Args_Null],"__Convert__",ValueObject[[#This Row],[Convert]]),"__TableColumn__",ValueObject[[#This Row],[DBテーブル_物理名]])</f>
        <v>reader["0"] != DBNull.Value ? (reader["0"]) : null</v>
      </c>
      <c r="T114" s="19" t="str">
        <f>IF(ValueObject[[#This Row],[NotNull]]=1,ValueObject[[#This Row],[Repository_Entity_Args_NotNull]],ValueObject[[#This Row],[Repository_Entity_Args_Null]])</f>
        <v>reader["0"] != DBNull.Value ? (reader["0"]) : null</v>
      </c>
      <c r="U114" s="19" t="str">
        <f>ValueObject[[#This Row],[DBテーブル_物理名]]&amp;" = @"&amp;ValueObject[[#This Row],[DBテーブル_物理名]]</f>
        <v>0 = @0</v>
      </c>
      <c r="V114" s="19" t="str" cm="1">
        <f t="array" ref="V114">SUBSTITUTE(SUBSTITUTE(Templates[SQLiteParameter_Args],"__Column__",ValueObject[[#This Row],[DBテーブル_物理名]]),"__VO__",ValueObject[[#This Row],[Entity_プロパティ]])</f>
        <v>new SQLiteParameter("@0", entity..Value)</v>
      </c>
      <c r="W114" s="19" t="str" cm="1">
        <f t="array" ref="W114">SUBSTITUTE(SUBSTITUTE(Templates[ViewModelEntity_Property_get],"__Type__",ValueObject[[#This Row],[型]]),"__EntityProperty__",ValueObject[[#This Row],[Entity_プロパティ]])</f>
        <v xml:space="preserve">        public ?  =&gt; _entity..Value;</v>
      </c>
      <c r="X114" s="19" t="str" cm="1">
        <f t="array" ref="X114">SUBSTITUTE(SUBSTITUTE(Templates[ViewModelEntity_Property_getset],"__Type__",ValueObject[[#This Row],[型]]),"__EntityProperty__",ValueObject[[#This Row],[Entity_プロパティ]])</f>
        <v xml:space="preserve">       public ?  
        {
            get { return _entity..Value; }
            set { _entity. = new (value); }
        }</v>
      </c>
      <c r="Y114" s="19" t="str" cm="1">
        <f t="array" ref="Y11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5" spans="2:25" ht="20.05" customHeight="1" x14ac:dyDescent="0.4">
      <c r="B115" s="20">
        <f>ROW(ValueObject[[#This Row],[VONo]])-3</f>
        <v>112</v>
      </c>
      <c r="C115" s="21" t="str">
        <f>_xlfn.XLOOKUP(ValueObject[[#This Row],[VONo]],InputValueObjects[VONo],InputValueObjects[Entity],"",0,1)</f>
        <v/>
      </c>
      <c r="D115" s="21" t="str">
        <f>_xlfn.XLOOKUP(ValueObject[[#This Row],[VONo]],InputValueObjects[VONo],InputValueObjects[ValueObject],"",0,1)</f>
        <v/>
      </c>
      <c r="E115" s="21">
        <f>_xlfn.XLOOKUP(ValueObject[[#This Row],[VONo]],InputValueObjects[VONo],InputValueObjects[DBカラム_物理名],"",0,1)</f>
        <v>0</v>
      </c>
      <c r="F115" s="19" t="str">
        <f>"@"&amp;ValueObject[[#This Row],[DBテーブル_物理名]]</f>
        <v>@0</v>
      </c>
      <c r="G115" s="21">
        <f>_xlfn.XLOOKUP(ValueObject[[#This Row],[VONo]],InputValueObjects[VONo],InputValueObjects[PK],"",0,1)</f>
        <v>0</v>
      </c>
      <c r="H115" s="21">
        <f>_xlfn.XLOOKUP(ValueObject[[#This Row],[VONo]],InputValueObjects[VONo],InputValueObjects[NotNull],"",0,1)</f>
        <v>0</v>
      </c>
      <c r="I115" s="21" t="str">
        <f>_xlfn.XLOOKUP(ValueObject[[#This Row],[VONo]],InputValueObjects[VONo],InputValueObjects[型],"",0,1)</f>
        <v>?</v>
      </c>
      <c r="J115" s="21" t="str">
        <f>REPLACE(ValueObject[[#This Row],[ValueObject]],1,1,LOWER(LEFT(ValueObject[[#This Row],[ValueObject]])))</f>
        <v/>
      </c>
      <c r="K115" s="21" t="str">
        <f>ValueObject[[#This Row],[型]]&amp;" "&amp;ValueObject[[#This Row],[変数_VO]]</f>
        <v xml:space="preserve">? </v>
      </c>
      <c r="L115" s="21" t="str">
        <f>_xlfn.XLOOKUP(ValueObject[[#This Row],[VONo]],InputValueObjects[VONo],InputValueObjects[Entity_プロパティ],"",0,1)</f>
        <v/>
      </c>
      <c r="M115" s="21" t="str">
        <f>ValueObject[[#This Row],[Entity_プロパティ]]&amp;" = new "&amp;ValueObject[[#This Row],[ValueObject]]&amp;"("&amp;ValueObject[[#This Row],[変数_VO]]&amp;");"</f>
        <v xml:space="preserve"> = new ();</v>
      </c>
      <c r="N115" s="21" t="str">
        <f>"public "&amp;ValueObject[[#This Row],[ValueObject]]&amp;" "&amp;ValueObject[[#This Row],[Entity_プロパティ]]&amp;" { get; }"</f>
        <v>public   { get; }</v>
      </c>
      <c r="O115" s="21" t="str">
        <f>_xlfn.XLOOKUP(SUBSTITUTE(ValueObject[[#This Row],[型]],"?",""),Types[型],Types[Convert],"",,1)</f>
        <v/>
      </c>
      <c r="P115" s="21" t="str">
        <f>_xlfn.XLOOKUP(SUBSTITUTE(ValueObject[[#This Row],[型]],"?",""),Types[型],Types[型_SQLite],"",0,1)</f>
        <v/>
      </c>
      <c r="Q115" s="21" t="str">
        <f>IF(ValueObject[[#This Row],[SQLite_型]]="","",ValueObject[[#This Row],[DBテーブル_物理名]]&amp;" "&amp;ValueObject[[#This Row],[SQLite_型]])</f>
        <v/>
      </c>
      <c r="R115" s="19" t="str" cm="1">
        <f t="array" ref="R115">SUBSTITUTE(SUBSTITUTE(Templates[Repository_Entity_Args_NotNull],"__Convert__",ValueObject[[#This Row],[Convert]]),"__TableColumn__",ValueObject[[#This Row],[DBテーブル_物理名]])</f>
        <v>(reader["0"])</v>
      </c>
      <c r="S115" s="19" t="str" cm="1">
        <f t="array" ref="S115">SUBSTITUTE(SUBSTITUTE(Templates[Repository_Entity_Args_Null],"__Convert__",ValueObject[[#This Row],[Convert]]),"__TableColumn__",ValueObject[[#This Row],[DBテーブル_物理名]])</f>
        <v>reader["0"] != DBNull.Value ? (reader["0"]) : null</v>
      </c>
      <c r="T115" s="19" t="str">
        <f>IF(ValueObject[[#This Row],[NotNull]]=1,ValueObject[[#This Row],[Repository_Entity_Args_NotNull]],ValueObject[[#This Row],[Repository_Entity_Args_Null]])</f>
        <v>reader["0"] != DBNull.Value ? (reader["0"]) : null</v>
      </c>
      <c r="U115" s="19" t="str">
        <f>ValueObject[[#This Row],[DBテーブル_物理名]]&amp;" = @"&amp;ValueObject[[#This Row],[DBテーブル_物理名]]</f>
        <v>0 = @0</v>
      </c>
      <c r="V115" s="19" t="str" cm="1">
        <f t="array" ref="V115">SUBSTITUTE(SUBSTITUTE(Templates[SQLiteParameter_Args],"__Column__",ValueObject[[#This Row],[DBテーブル_物理名]]),"__VO__",ValueObject[[#This Row],[Entity_プロパティ]])</f>
        <v>new SQLiteParameter("@0", entity..Value)</v>
      </c>
      <c r="W115" s="19" t="str" cm="1">
        <f t="array" ref="W115">SUBSTITUTE(SUBSTITUTE(Templates[ViewModelEntity_Property_get],"__Type__",ValueObject[[#This Row],[型]]),"__EntityProperty__",ValueObject[[#This Row],[Entity_プロパティ]])</f>
        <v xml:space="preserve">        public ?  =&gt; _entity..Value;</v>
      </c>
      <c r="X115" s="19" t="str" cm="1">
        <f t="array" ref="X115">SUBSTITUTE(SUBSTITUTE(Templates[ViewModelEntity_Property_getset],"__Type__",ValueObject[[#This Row],[型]]),"__EntityProperty__",ValueObject[[#This Row],[Entity_プロパティ]])</f>
        <v xml:space="preserve">       public ?  
        {
            get { return _entity..Value; }
            set { _entity. = new (value); }
        }</v>
      </c>
      <c r="Y115" s="19" t="str" cm="1">
        <f t="array" ref="Y11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6" spans="2:25" ht="20.05" customHeight="1" x14ac:dyDescent="0.4">
      <c r="B116" s="20">
        <f>ROW(ValueObject[[#This Row],[VONo]])-3</f>
        <v>113</v>
      </c>
      <c r="C116" s="21" t="str">
        <f>_xlfn.XLOOKUP(ValueObject[[#This Row],[VONo]],InputValueObjects[VONo],InputValueObjects[Entity],"",0,1)</f>
        <v/>
      </c>
      <c r="D116" s="21" t="str">
        <f>_xlfn.XLOOKUP(ValueObject[[#This Row],[VONo]],InputValueObjects[VONo],InputValueObjects[ValueObject],"",0,1)</f>
        <v/>
      </c>
      <c r="E116" s="21">
        <f>_xlfn.XLOOKUP(ValueObject[[#This Row],[VONo]],InputValueObjects[VONo],InputValueObjects[DBカラム_物理名],"",0,1)</f>
        <v>0</v>
      </c>
      <c r="F116" s="19" t="str">
        <f>"@"&amp;ValueObject[[#This Row],[DBテーブル_物理名]]</f>
        <v>@0</v>
      </c>
      <c r="G116" s="21">
        <f>_xlfn.XLOOKUP(ValueObject[[#This Row],[VONo]],InputValueObjects[VONo],InputValueObjects[PK],"",0,1)</f>
        <v>0</v>
      </c>
      <c r="H116" s="21">
        <f>_xlfn.XLOOKUP(ValueObject[[#This Row],[VONo]],InputValueObjects[VONo],InputValueObjects[NotNull],"",0,1)</f>
        <v>0</v>
      </c>
      <c r="I116" s="21" t="str">
        <f>_xlfn.XLOOKUP(ValueObject[[#This Row],[VONo]],InputValueObjects[VONo],InputValueObjects[型],"",0,1)</f>
        <v>?</v>
      </c>
      <c r="J116" s="21" t="str">
        <f>REPLACE(ValueObject[[#This Row],[ValueObject]],1,1,LOWER(LEFT(ValueObject[[#This Row],[ValueObject]])))</f>
        <v/>
      </c>
      <c r="K116" s="21" t="str">
        <f>ValueObject[[#This Row],[型]]&amp;" "&amp;ValueObject[[#This Row],[変数_VO]]</f>
        <v xml:space="preserve">? </v>
      </c>
      <c r="L116" s="21" t="str">
        <f>_xlfn.XLOOKUP(ValueObject[[#This Row],[VONo]],InputValueObjects[VONo],InputValueObjects[Entity_プロパティ],"",0,1)</f>
        <v/>
      </c>
      <c r="M116" s="21" t="str">
        <f>ValueObject[[#This Row],[Entity_プロパティ]]&amp;" = new "&amp;ValueObject[[#This Row],[ValueObject]]&amp;"("&amp;ValueObject[[#This Row],[変数_VO]]&amp;");"</f>
        <v xml:space="preserve"> = new ();</v>
      </c>
      <c r="N116" s="21" t="str">
        <f>"public "&amp;ValueObject[[#This Row],[ValueObject]]&amp;" "&amp;ValueObject[[#This Row],[Entity_プロパティ]]&amp;" { get; }"</f>
        <v>public   { get; }</v>
      </c>
      <c r="O116" s="21" t="str">
        <f>_xlfn.XLOOKUP(SUBSTITUTE(ValueObject[[#This Row],[型]],"?",""),Types[型],Types[Convert],"",,1)</f>
        <v/>
      </c>
      <c r="P116" s="21" t="str">
        <f>_xlfn.XLOOKUP(SUBSTITUTE(ValueObject[[#This Row],[型]],"?",""),Types[型],Types[型_SQLite],"",0,1)</f>
        <v/>
      </c>
      <c r="Q116" s="21" t="str">
        <f>IF(ValueObject[[#This Row],[SQLite_型]]="","",ValueObject[[#This Row],[DBテーブル_物理名]]&amp;" "&amp;ValueObject[[#This Row],[SQLite_型]])</f>
        <v/>
      </c>
      <c r="R116" s="19" t="str" cm="1">
        <f t="array" ref="R116">SUBSTITUTE(SUBSTITUTE(Templates[Repository_Entity_Args_NotNull],"__Convert__",ValueObject[[#This Row],[Convert]]),"__TableColumn__",ValueObject[[#This Row],[DBテーブル_物理名]])</f>
        <v>(reader["0"])</v>
      </c>
      <c r="S116" s="19" t="str" cm="1">
        <f t="array" ref="S116">SUBSTITUTE(SUBSTITUTE(Templates[Repository_Entity_Args_Null],"__Convert__",ValueObject[[#This Row],[Convert]]),"__TableColumn__",ValueObject[[#This Row],[DBテーブル_物理名]])</f>
        <v>reader["0"] != DBNull.Value ? (reader["0"]) : null</v>
      </c>
      <c r="T116" s="19" t="str">
        <f>IF(ValueObject[[#This Row],[NotNull]]=1,ValueObject[[#This Row],[Repository_Entity_Args_NotNull]],ValueObject[[#This Row],[Repository_Entity_Args_Null]])</f>
        <v>reader["0"] != DBNull.Value ? (reader["0"]) : null</v>
      </c>
      <c r="U116" s="19" t="str">
        <f>ValueObject[[#This Row],[DBテーブル_物理名]]&amp;" = @"&amp;ValueObject[[#This Row],[DBテーブル_物理名]]</f>
        <v>0 = @0</v>
      </c>
      <c r="V116" s="19" t="str" cm="1">
        <f t="array" ref="V116">SUBSTITUTE(SUBSTITUTE(Templates[SQLiteParameter_Args],"__Column__",ValueObject[[#This Row],[DBテーブル_物理名]]),"__VO__",ValueObject[[#This Row],[Entity_プロパティ]])</f>
        <v>new SQLiteParameter("@0", entity..Value)</v>
      </c>
      <c r="W116" s="19" t="str" cm="1">
        <f t="array" ref="W116">SUBSTITUTE(SUBSTITUTE(Templates[ViewModelEntity_Property_get],"__Type__",ValueObject[[#This Row],[型]]),"__EntityProperty__",ValueObject[[#This Row],[Entity_プロパティ]])</f>
        <v xml:space="preserve">        public ?  =&gt; _entity..Value;</v>
      </c>
      <c r="X116" s="19" t="str" cm="1">
        <f t="array" ref="X116">SUBSTITUTE(SUBSTITUTE(Templates[ViewModelEntity_Property_getset],"__Type__",ValueObject[[#This Row],[型]]),"__EntityProperty__",ValueObject[[#This Row],[Entity_プロパティ]])</f>
        <v xml:space="preserve">       public ?  
        {
            get { return _entity..Value; }
            set { _entity. = new (value); }
        }</v>
      </c>
      <c r="Y116" s="19" t="str" cm="1">
        <f t="array" ref="Y11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7" spans="2:25" ht="20.05" customHeight="1" x14ac:dyDescent="0.4">
      <c r="B117" s="20">
        <f>ROW(ValueObject[[#This Row],[VONo]])-3</f>
        <v>114</v>
      </c>
      <c r="C117" s="21" t="str">
        <f>_xlfn.XLOOKUP(ValueObject[[#This Row],[VONo]],InputValueObjects[VONo],InputValueObjects[Entity],"",0,1)</f>
        <v/>
      </c>
      <c r="D117" s="21" t="str">
        <f>_xlfn.XLOOKUP(ValueObject[[#This Row],[VONo]],InputValueObjects[VONo],InputValueObjects[ValueObject],"",0,1)</f>
        <v/>
      </c>
      <c r="E117" s="21">
        <f>_xlfn.XLOOKUP(ValueObject[[#This Row],[VONo]],InputValueObjects[VONo],InputValueObjects[DBカラム_物理名],"",0,1)</f>
        <v>0</v>
      </c>
      <c r="F117" s="19" t="str">
        <f>"@"&amp;ValueObject[[#This Row],[DBテーブル_物理名]]</f>
        <v>@0</v>
      </c>
      <c r="G117" s="21">
        <f>_xlfn.XLOOKUP(ValueObject[[#This Row],[VONo]],InputValueObjects[VONo],InputValueObjects[PK],"",0,1)</f>
        <v>0</v>
      </c>
      <c r="H117" s="21">
        <f>_xlfn.XLOOKUP(ValueObject[[#This Row],[VONo]],InputValueObjects[VONo],InputValueObjects[NotNull],"",0,1)</f>
        <v>0</v>
      </c>
      <c r="I117" s="21" t="str">
        <f>_xlfn.XLOOKUP(ValueObject[[#This Row],[VONo]],InputValueObjects[VONo],InputValueObjects[型],"",0,1)</f>
        <v>?</v>
      </c>
      <c r="J117" s="21" t="str">
        <f>REPLACE(ValueObject[[#This Row],[ValueObject]],1,1,LOWER(LEFT(ValueObject[[#This Row],[ValueObject]])))</f>
        <v/>
      </c>
      <c r="K117" s="21" t="str">
        <f>ValueObject[[#This Row],[型]]&amp;" "&amp;ValueObject[[#This Row],[変数_VO]]</f>
        <v xml:space="preserve">? </v>
      </c>
      <c r="L117" s="21" t="str">
        <f>_xlfn.XLOOKUP(ValueObject[[#This Row],[VONo]],InputValueObjects[VONo],InputValueObjects[Entity_プロパティ],"",0,1)</f>
        <v/>
      </c>
      <c r="M117" s="21" t="str">
        <f>ValueObject[[#This Row],[Entity_プロパティ]]&amp;" = new "&amp;ValueObject[[#This Row],[ValueObject]]&amp;"("&amp;ValueObject[[#This Row],[変数_VO]]&amp;");"</f>
        <v xml:space="preserve"> = new ();</v>
      </c>
      <c r="N117" s="21" t="str">
        <f>"public "&amp;ValueObject[[#This Row],[ValueObject]]&amp;" "&amp;ValueObject[[#This Row],[Entity_プロパティ]]&amp;" { get; }"</f>
        <v>public   { get; }</v>
      </c>
      <c r="O117" s="21" t="str">
        <f>_xlfn.XLOOKUP(SUBSTITUTE(ValueObject[[#This Row],[型]],"?",""),Types[型],Types[Convert],"",,1)</f>
        <v/>
      </c>
      <c r="P117" s="21" t="str">
        <f>_xlfn.XLOOKUP(SUBSTITUTE(ValueObject[[#This Row],[型]],"?",""),Types[型],Types[型_SQLite],"",0,1)</f>
        <v/>
      </c>
      <c r="Q117" s="21" t="str">
        <f>IF(ValueObject[[#This Row],[SQLite_型]]="","",ValueObject[[#This Row],[DBテーブル_物理名]]&amp;" "&amp;ValueObject[[#This Row],[SQLite_型]])</f>
        <v/>
      </c>
      <c r="R117" s="19" t="str" cm="1">
        <f t="array" ref="R117">SUBSTITUTE(SUBSTITUTE(Templates[Repository_Entity_Args_NotNull],"__Convert__",ValueObject[[#This Row],[Convert]]),"__TableColumn__",ValueObject[[#This Row],[DBテーブル_物理名]])</f>
        <v>(reader["0"])</v>
      </c>
      <c r="S117" s="19" t="str" cm="1">
        <f t="array" ref="S117">SUBSTITUTE(SUBSTITUTE(Templates[Repository_Entity_Args_Null],"__Convert__",ValueObject[[#This Row],[Convert]]),"__TableColumn__",ValueObject[[#This Row],[DBテーブル_物理名]])</f>
        <v>reader["0"] != DBNull.Value ? (reader["0"]) : null</v>
      </c>
      <c r="T117" s="19" t="str">
        <f>IF(ValueObject[[#This Row],[NotNull]]=1,ValueObject[[#This Row],[Repository_Entity_Args_NotNull]],ValueObject[[#This Row],[Repository_Entity_Args_Null]])</f>
        <v>reader["0"] != DBNull.Value ? (reader["0"]) : null</v>
      </c>
      <c r="U117" s="19" t="str">
        <f>ValueObject[[#This Row],[DBテーブル_物理名]]&amp;" = @"&amp;ValueObject[[#This Row],[DBテーブル_物理名]]</f>
        <v>0 = @0</v>
      </c>
      <c r="V117" s="19" t="str" cm="1">
        <f t="array" ref="V117">SUBSTITUTE(SUBSTITUTE(Templates[SQLiteParameter_Args],"__Column__",ValueObject[[#This Row],[DBテーブル_物理名]]),"__VO__",ValueObject[[#This Row],[Entity_プロパティ]])</f>
        <v>new SQLiteParameter("@0", entity..Value)</v>
      </c>
      <c r="W117" s="19" t="str" cm="1">
        <f t="array" ref="W117">SUBSTITUTE(SUBSTITUTE(Templates[ViewModelEntity_Property_get],"__Type__",ValueObject[[#This Row],[型]]),"__EntityProperty__",ValueObject[[#This Row],[Entity_プロパティ]])</f>
        <v xml:space="preserve">        public ?  =&gt; _entity..Value;</v>
      </c>
      <c r="X117" s="19" t="str" cm="1">
        <f t="array" ref="X117">SUBSTITUTE(SUBSTITUTE(Templates[ViewModelEntity_Property_getset],"__Type__",ValueObject[[#This Row],[型]]),"__EntityProperty__",ValueObject[[#This Row],[Entity_プロパティ]])</f>
        <v xml:space="preserve">       public ?  
        {
            get { return _entity..Value; }
            set { _entity. = new (value); }
        }</v>
      </c>
      <c r="Y117" s="19" t="str" cm="1">
        <f t="array" ref="Y11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8" spans="2:25" ht="20.05" customHeight="1" x14ac:dyDescent="0.4">
      <c r="B118" s="20">
        <f>ROW(ValueObject[[#This Row],[VONo]])-3</f>
        <v>115</v>
      </c>
      <c r="C118" s="21" t="str">
        <f>_xlfn.XLOOKUP(ValueObject[[#This Row],[VONo]],InputValueObjects[VONo],InputValueObjects[Entity],"",0,1)</f>
        <v/>
      </c>
      <c r="D118" s="21" t="str">
        <f>_xlfn.XLOOKUP(ValueObject[[#This Row],[VONo]],InputValueObjects[VONo],InputValueObjects[ValueObject],"",0,1)</f>
        <v/>
      </c>
      <c r="E118" s="21">
        <f>_xlfn.XLOOKUP(ValueObject[[#This Row],[VONo]],InputValueObjects[VONo],InputValueObjects[DBカラム_物理名],"",0,1)</f>
        <v>0</v>
      </c>
      <c r="F118" s="19" t="str">
        <f>"@"&amp;ValueObject[[#This Row],[DBテーブル_物理名]]</f>
        <v>@0</v>
      </c>
      <c r="G118" s="21">
        <f>_xlfn.XLOOKUP(ValueObject[[#This Row],[VONo]],InputValueObjects[VONo],InputValueObjects[PK],"",0,1)</f>
        <v>0</v>
      </c>
      <c r="H118" s="21">
        <f>_xlfn.XLOOKUP(ValueObject[[#This Row],[VONo]],InputValueObjects[VONo],InputValueObjects[NotNull],"",0,1)</f>
        <v>0</v>
      </c>
      <c r="I118" s="21" t="str">
        <f>_xlfn.XLOOKUP(ValueObject[[#This Row],[VONo]],InputValueObjects[VONo],InputValueObjects[型],"",0,1)</f>
        <v>?</v>
      </c>
      <c r="J118" s="21" t="str">
        <f>REPLACE(ValueObject[[#This Row],[ValueObject]],1,1,LOWER(LEFT(ValueObject[[#This Row],[ValueObject]])))</f>
        <v/>
      </c>
      <c r="K118" s="21" t="str">
        <f>ValueObject[[#This Row],[型]]&amp;" "&amp;ValueObject[[#This Row],[変数_VO]]</f>
        <v xml:space="preserve">? </v>
      </c>
      <c r="L118" s="21" t="str">
        <f>_xlfn.XLOOKUP(ValueObject[[#This Row],[VONo]],InputValueObjects[VONo],InputValueObjects[Entity_プロパティ],"",0,1)</f>
        <v/>
      </c>
      <c r="M118" s="21" t="str">
        <f>ValueObject[[#This Row],[Entity_プロパティ]]&amp;" = new "&amp;ValueObject[[#This Row],[ValueObject]]&amp;"("&amp;ValueObject[[#This Row],[変数_VO]]&amp;");"</f>
        <v xml:space="preserve"> = new ();</v>
      </c>
      <c r="N118" s="21" t="str">
        <f>"public "&amp;ValueObject[[#This Row],[ValueObject]]&amp;" "&amp;ValueObject[[#This Row],[Entity_プロパティ]]&amp;" { get; }"</f>
        <v>public   { get; }</v>
      </c>
      <c r="O118" s="21" t="str">
        <f>_xlfn.XLOOKUP(SUBSTITUTE(ValueObject[[#This Row],[型]],"?",""),Types[型],Types[Convert],"",,1)</f>
        <v/>
      </c>
      <c r="P118" s="21" t="str">
        <f>_xlfn.XLOOKUP(SUBSTITUTE(ValueObject[[#This Row],[型]],"?",""),Types[型],Types[型_SQLite],"",0,1)</f>
        <v/>
      </c>
      <c r="Q118" s="21" t="str">
        <f>IF(ValueObject[[#This Row],[SQLite_型]]="","",ValueObject[[#This Row],[DBテーブル_物理名]]&amp;" "&amp;ValueObject[[#This Row],[SQLite_型]])</f>
        <v/>
      </c>
      <c r="R118" s="19" t="str" cm="1">
        <f t="array" ref="R118">SUBSTITUTE(SUBSTITUTE(Templates[Repository_Entity_Args_NotNull],"__Convert__",ValueObject[[#This Row],[Convert]]),"__TableColumn__",ValueObject[[#This Row],[DBテーブル_物理名]])</f>
        <v>(reader["0"])</v>
      </c>
      <c r="S118" s="19" t="str" cm="1">
        <f t="array" ref="S118">SUBSTITUTE(SUBSTITUTE(Templates[Repository_Entity_Args_Null],"__Convert__",ValueObject[[#This Row],[Convert]]),"__TableColumn__",ValueObject[[#This Row],[DBテーブル_物理名]])</f>
        <v>reader["0"] != DBNull.Value ? (reader["0"]) : null</v>
      </c>
      <c r="T118" s="19" t="str">
        <f>IF(ValueObject[[#This Row],[NotNull]]=1,ValueObject[[#This Row],[Repository_Entity_Args_NotNull]],ValueObject[[#This Row],[Repository_Entity_Args_Null]])</f>
        <v>reader["0"] != DBNull.Value ? (reader["0"]) : null</v>
      </c>
      <c r="U118" s="19" t="str">
        <f>ValueObject[[#This Row],[DBテーブル_物理名]]&amp;" = @"&amp;ValueObject[[#This Row],[DBテーブル_物理名]]</f>
        <v>0 = @0</v>
      </c>
      <c r="V118" s="19" t="str" cm="1">
        <f t="array" ref="V118">SUBSTITUTE(SUBSTITUTE(Templates[SQLiteParameter_Args],"__Column__",ValueObject[[#This Row],[DBテーブル_物理名]]),"__VO__",ValueObject[[#This Row],[Entity_プロパティ]])</f>
        <v>new SQLiteParameter("@0", entity..Value)</v>
      </c>
      <c r="W118" s="19" t="str" cm="1">
        <f t="array" ref="W118">SUBSTITUTE(SUBSTITUTE(Templates[ViewModelEntity_Property_get],"__Type__",ValueObject[[#This Row],[型]]),"__EntityProperty__",ValueObject[[#This Row],[Entity_プロパティ]])</f>
        <v xml:space="preserve">        public ?  =&gt; _entity..Value;</v>
      </c>
      <c r="X118" s="19" t="str" cm="1">
        <f t="array" ref="X118">SUBSTITUTE(SUBSTITUTE(Templates[ViewModelEntity_Property_getset],"__Type__",ValueObject[[#This Row],[型]]),"__EntityProperty__",ValueObject[[#This Row],[Entity_プロパティ]])</f>
        <v xml:space="preserve">       public ?  
        {
            get { return _entity..Value; }
            set { _entity. = new (value); }
        }</v>
      </c>
      <c r="Y118" s="19" t="str" cm="1">
        <f t="array" ref="Y11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9" spans="2:25" ht="20.05" customHeight="1" x14ac:dyDescent="0.4">
      <c r="B119" s="20">
        <f>ROW(ValueObject[[#This Row],[VONo]])-3</f>
        <v>116</v>
      </c>
      <c r="C119" s="21" t="str">
        <f>_xlfn.XLOOKUP(ValueObject[[#This Row],[VONo]],InputValueObjects[VONo],InputValueObjects[Entity],"",0,1)</f>
        <v/>
      </c>
      <c r="D119" s="21" t="str">
        <f>_xlfn.XLOOKUP(ValueObject[[#This Row],[VONo]],InputValueObjects[VONo],InputValueObjects[ValueObject],"",0,1)</f>
        <v/>
      </c>
      <c r="E119" s="21">
        <f>_xlfn.XLOOKUP(ValueObject[[#This Row],[VONo]],InputValueObjects[VONo],InputValueObjects[DBカラム_物理名],"",0,1)</f>
        <v>0</v>
      </c>
      <c r="F119" s="19" t="str">
        <f>"@"&amp;ValueObject[[#This Row],[DBテーブル_物理名]]</f>
        <v>@0</v>
      </c>
      <c r="G119" s="21">
        <f>_xlfn.XLOOKUP(ValueObject[[#This Row],[VONo]],InputValueObjects[VONo],InputValueObjects[PK],"",0,1)</f>
        <v>0</v>
      </c>
      <c r="H119" s="21">
        <f>_xlfn.XLOOKUP(ValueObject[[#This Row],[VONo]],InputValueObjects[VONo],InputValueObjects[NotNull],"",0,1)</f>
        <v>0</v>
      </c>
      <c r="I119" s="21" t="str">
        <f>_xlfn.XLOOKUP(ValueObject[[#This Row],[VONo]],InputValueObjects[VONo],InputValueObjects[型],"",0,1)</f>
        <v>?</v>
      </c>
      <c r="J119" s="21" t="str">
        <f>REPLACE(ValueObject[[#This Row],[ValueObject]],1,1,LOWER(LEFT(ValueObject[[#This Row],[ValueObject]])))</f>
        <v/>
      </c>
      <c r="K119" s="21" t="str">
        <f>ValueObject[[#This Row],[型]]&amp;" "&amp;ValueObject[[#This Row],[変数_VO]]</f>
        <v xml:space="preserve">? </v>
      </c>
      <c r="L119" s="21" t="str">
        <f>_xlfn.XLOOKUP(ValueObject[[#This Row],[VONo]],InputValueObjects[VONo],InputValueObjects[Entity_プロパティ],"",0,1)</f>
        <v/>
      </c>
      <c r="M119" s="21" t="str">
        <f>ValueObject[[#This Row],[Entity_プロパティ]]&amp;" = new "&amp;ValueObject[[#This Row],[ValueObject]]&amp;"("&amp;ValueObject[[#This Row],[変数_VO]]&amp;");"</f>
        <v xml:space="preserve"> = new ();</v>
      </c>
      <c r="N119" s="21" t="str">
        <f>"public "&amp;ValueObject[[#This Row],[ValueObject]]&amp;" "&amp;ValueObject[[#This Row],[Entity_プロパティ]]&amp;" { get; }"</f>
        <v>public   { get; }</v>
      </c>
      <c r="O119" s="21" t="str">
        <f>_xlfn.XLOOKUP(SUBSTITUTE(ValueObject[[#This Row],[型]],"?",""),Types[型],Types[Convert],"",,1)</f>
        <v/>
      </c>
      <c r="P119" s="21" t="str">
        <f>_xlfn.XLOOKUP(SUBSTITUTE(ValueObject[[#This Row],[型]],"?",""),Types[型],Types[型_SQLite],"",0,1)</f>
        <v/>
      </c>
      <c r="Q119" s="21" t="str">
        <f>IF(ValueObject[[#This Row],[SQLite_型]]="","",ValueObject[[#This Row],[DBテーブル_物理名]]&amp;" "&amp;ValueObject[[#This Row],[SQLite_型]])</f>
        <v/>
      </c>
      <c r="R119" s="19" t="str" cm="1">
        <f t="array" ref="R119">SUBSTITUTE(SUBSTITUTE(Templates[Repository_Entity_Args_NotNull],"__Convert__",ValueObject[[#This Row],[Convert]]),"__TableColumn__",ValueObject[[#This Row],[DBテーブル_物理名]])</f>
        <v>(reader["0"])</v>
      </c>
      <c r="S119" s="19" t="str" cm="1">
        <f t="array" ref="S119">SUBSTITUTE(SUBSTITUTE(Templates[Repository_Entity_Args_Null],"__Convert__",ValueObject[[#This Row],[Convert]]),"__TableColumn__",ValueObject[[#This Row],[DBテーブル_物理名]])</f>
        <v>reader["0"] != DBNull.Value ? (reader["0"]) : null</v>
      </c>
      <c r="T119" s="19" t="str">
        <f>IF(ValueObject[[#This Row],[NotNull]]=1,ValueObject[[#This Row],[Repository_Entity_Args_NotNull]],ValueObject[[#This Row],[Repository_Entity_Args_Null]])</f>
        <v>reader["0"] != DBNull.Value ? (reader["0"]) : null</v>
      </c>
      <c r="U119" s="19" t="str">
        <f>ValueObject[[#This Row],[DBテーブル_物理名]]&amp;" = @"&amp;ValueObject[[#This Row],[DBテーブル_物理名]]</f>
        <v>0 = @0</v>
      </c>
      <c r="V119" s="19" t="str" cm="1">
        <f t="array" ref="V119">SUBSTITUTE(SUBSTITUTE(Templates[SQLiteParameter_Args],"__Column__",ValueObject[[#This Row],[DBテーブル_物理名]]),"__VO__",ValueObject[[#This Row],[Entity_プロパティ]])</f>
        <v>new SQLiteParameter("@0", entity..Value)</v>
      </c>
      <c r="W119" s="19" t="str" cm="1">
        <f t="array" ref="W119">SUBSTITUTE(SUBSTITUTE(Templates[ViewModelEntity_Property_get],"__Type__",ValueObject[[#This Row],[型]]),"__EntityProperty__",ValueObject[[#This Row],[Entity_プロパティ]])</f>
        <v xml:space="preserve">        public ?  =&gt; _entity..Value;</v>
      </c>
      <c r="X119" s="19" t="str" cm="1">
        <f t="array" ref="X119">SUBSTITUTE(SUBSTITUTE(Templates[ViewModelEntity_Property_getset],"__Type__",ValueObject[[#This Row],[型]]),"__EntityProperty__",ValueObject[[#This Row],[Entity_プロパティ]])</f>
        <v xml:space="preserve">       public ?  
        {
            get { return _entity..Value; }
            set { _entity. = new (value); }
        }</v>
      </c>
      <c r="Y119" s="19" t="str" cm="1">
        <f t="array" ref="Y11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0" spans="2:25" ht="20.05" customHeight="1" x14ac:dyDescent="0.4">
      <c r="B120" s="20">
        <f>ROW(ValueObject[[#This Row],[VONo]])-3</f>
        <v>117</v>
      </c>
      <c r="C120" s="21" t="str">
        <f>_xlfn.XLOOKUP(ValueObject[[#This Row],[VONo]],InputValueObjects[VONo],InputValueObjects[Entity],"",0,1)</f>
        <v/>
      </c>
      <c r="D120" s="21" t="str">
        <f>_xlfn.XLOOKUP(ValueObject[[#This Row],[VONo]],InputValueObjects[VONo],InputValueObjects[ValueObject],"",0,1)</f>
        <v/>
      </c>
      <c r="E120" s="21">
        <f>_xlfn.XLOOKUP(ValueObject[[#This Row],[VONo]],InputValueObjects[VONo],InputValueObjects[DBカラム_物理名],"",0,1)</f>
        <v>0</v>
      </c>
      <c r="F120" s="19" t="str">
        <f>"@"&amp;ValueObject[[#This Row],[DBテーブル_物理名]]</f>
        <v>@0</v>
      </c>
      <c r="G120" s="21">
        <f>_xlfn.XLOOKUP(ValueObject[[#This Row],[VONo]],InputValueObjects[VONo],InputValueObjects[PK],"",0,1)</f>
        <v>0</v>
      </c>
      <c r="H120" s="21">
        <f>_xlfn.XLOOKUP(ValueObject[[#This Row],[VONo]],InputValueObjects[VONo],InputValueObjects[NotNull],"",0,1)</f>
        <v>0</v>
      </c>
      <c r="I120" s="21" t="str">
        <f>_xlfn.XLOOKUP(ValueObject[[#This Row],[VONo]],InputValueObjects[VONo],InputValueObjects[型],"",0,1)</f>
        <v>?</v>
      </c>
      <c r="J120" s="21" t="str">
        <f>REPLACE(ValueObject[[#This Row],[ValueObject]],1,1,LOWER(LEFT(ValueObject[[#This Row],[ValueObject]])))</f>
        <v/>
      </c>
      <c r="K120" s="21" t="str">
        <f>ValueObject[[#This Row],[型]]&amp;" "&amp;ValueObject[[#This Row],[変数_VO]]</f>
        <v xml:space="preserve">? </v>
      </c>
      <c r="L120" s="21" t="str">
        <f>_xlfn.XLOOKUP(ValueObject[[#This Row],[VONo]],InputValueObjects[VONo],InputValueObjects[Entity_プロパティ],"",0,1)</f>
        <v/>
      </c>
      <c r="M120" s="21" t="str">
        <f>ValueObject[[#This Row],[Entity_プロパティ]]&amp;" = new "&amp;ValueObject[[#This Row],[ValueObject]]&amp;"("&amp;ValueObject[[#This Row],[変数_VO]]&amp;");"</f>
        <v xml:space="preserve"> = new ();</v>
      </c>
      <c r="N120" s="21" t="str">
        <f>"public "&amp;ValueObject[[#This Row],[ValueObject]]&amp;" "&amp;ValueObject[[#This Row],[Entity_プロパティ]]&amp;" { get; }"</f>
        <v>public   { get; }</v>
      </c>
      <c r="O120" s="21" t="str">
        <f>_xlfn.XLOOKUP(SUBSTITUTE(ValueObject[[#This Row],[型]],"?",""),Types[型],Types[Convert],"",,1)</f>
        <v/>
      </c>
      <c r="P120" s="21" t="str">
        <f>_xlfn.XLOOKUP(SUBSTITUTE(ValueObject[[#This Row],[型]],"?",""),Types[型],Types[型_SQLite],"",0,1)</f>
        <v/>
      </c>
      <c r="Q120" s="21" t="str">
        <f>IF(ValueObject[[#This Row],[SQLite_型]]="","",ValueObject[[#This Row],[DBテーブル_物理名]]&amp;" "&amp;ValueObject[[#This Row],[SQLite_型]])</f>
        <v/>
      </c>
      <c r="R120" s="19" t="str" cm="1">
        <f t="array" ref="R120">SUBSTITUTE(SUBSTITUTE(Templates[Repository_Entity_Args_NotNull],"__Convert__",ValueObject[[#This Row],[Convert]]),"__TableColumn__",ValueObject[[#This Row],[DBテーブル_物理名]])</f>
        <v>(reader["0"])</v>
      </c>
      <c r="S120" s="19" t="str" cm="1">
        <f t="array" ref="S120">SUBSTITUTE(SUBSTITUTE(Templates[Repository_Entity_Args_Null],"__Convert__",ValueObject[[#This Row],[Convert]]),"__TableColumn__",ValueObject[[#This Row],[DBテーブル_物理名]])</f>
        <v>reader["0"] != DBNull.Value ? (reader["0"]) : null</v>
      </c>
      <c r="T120" s="19" t="str">
        <f>IF(ValueObject[[#This Row],[NotNull]]=1,ValueObject[[#This Row],[Repository_Entity_Args_NotNull]],ValueObject[[#This Row],[Repository_Entity_Args_Null]])</f>
        <v>reader["0"] != DBNull.Value ? (reader["0"]) : null</v>
      </c>
      <c r="U120" s="19" t="str">
        <f>ValueObject[[#This Row],[DBテーブル_物理名]]&amp;" = @"&amp;ValueObject[[#This Row],[DBテーブル_物理名]]</f>
        <v>0 = @0</v>
      </c>
      <c r="V120" s="19" t="str" cm="1">
        <f t="array" ref="V120">SUBSTITUTE(SUBSTITUTE(Templates[SQLiteParameter_Args],"__Column__",ValueObject[[#This Row],[DBテーブル_物理名]]),"__VO__",ValueObject[[#This Row],[Entity_プロパティ]])</f>
        <v>new SQLiteParameter("@0", entity..Value)</v>
      </c>
      <c r="W120" s="19" t="str" cm="1">
        <f t="array" ref="W120">SUBSTITUTE(SUBSTITUTE(Templates[ViewModelEntity_Property_get],"__Type__",ValueObject[[#This Row],[型]]),"__EntityProperty__",ValueObject[[#This Row],[Entity_プロパティ]])</f>
        <v xml:space="preserve">        public ?  =&gt; _entity..Value;</v>
      </c>
      <c r="X120" s="19" t="str" cm="1">
        <f t="array" ref="X120">SUBSTITUTE(SUBSTITUTE(Templates[ViewModelEntity_Property_getset],"__Type__",ValueObject[[#This Row],[型]]),"__EntityProperty__",ValueObject[[#This Row],[Entity_プロパティ]])</f>
        <v xml:space="preserve">       public ?  
        {
            get { return _entity..Value; }
            set { _entity. = new (value); }
        }</v>
      </c>
      <c r="Y120" s="19" t="str" cm="1">
        <f t="array" ref="Y12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1" spans="2:25" ht="20.05" customHeight="1" x14ac:dyDescent="0.4">
      <c r="B121" s="20">
        <f>ROW(ValueObject[[#This Row],[VONo]])-3</f>
        <v>118</v>
      </c>
      <c r="C121" s="21" t="str">
        <f>_xlfn.XLOOKUP(ValueObject[[#This Row],[VONo]],InputValueObjects[VONo],InputValueObjects[Entity],"",0,1)</f>
        <v/>
      </c>
      <c r="D121" s="21" t="str">
        <f>_xlfn.XLOOKUP(ValueObject[[#This Row],[VONo]],InputValueObjects[VONo],InputValueObjects[ValueObject],"",0,1)</f>
        <v/>
      </c>
      <c r="E121" s="21">
        <f>_xlfn.XLOOKUP(ValueObject[[#This Row],[VONo]],InputValueObjects[VONo],InputValueObjects[DBカラム_物理名],"",0,1)</f>
        <v>0</v>
      </c>
      <c r="F121" s="19" t="str">
        <f>"@"&amp;ValueObject[[#This Row],[DBテーブル_物理名]]</f>
        <v>@0</v>
      </c>
      <c r="G121" s="21">
        <f>_xlfn.XLOOKUP(ValueObject[[#This Row],[VONo]],InputValueObjects[VONo],InputValueObjects[PK],"",0,1)</f>
        <v>0</v>
      </c>
      <c r="H121" s="21">
        <f>_xlfn.XLOOKUP(ValueObject[[#This Row],[VONo]],InputValueObjects[VONo],InputValueObjects[NotNull],"",0,1)</f>
        <v>0</v>
      </c>
      <c r="I121" s="21" t="str">
        <f>_xlfn.XLOOKUP(ValueObject[[#This Row],[VONo]],InputValueObjects[VONo],InputValueObjects[型],"",0,1)</f>
        <v>?</v>
      </c>
      <c r="J121" s="21" t="str">
        <f>REPLACE(ValueObject[[#This Row],[ValueObject]],1,1,LOWER(LEFT(ValueObject[[#This Row],[ValueObject]])))</f>
        <v/>
      </c>
      <c r="K121" s="21" t="str">
        <f>ValueObject[[#This Row],[型]]&amp;" "&amp;ValueObject[[#This Row],[変数_VO]]</f>
        <v xml:space="preserve">? </v>
      </c>
      <c r="L121" s="21" t="str">
        <f>_xlfn.XLOOKUP(ValueObject[[#This Row],[VONo]],InputValueObjects[VONo],InputValueObjects[Entity_プロパティ],"",0,1)</f>
        <v/>
      </c>
      <c r="M121" s="21" t="str">
        <f>ValueObject[[#This Row],[Entity_プロパティ]]&amp;" = new "&amp;ValueObject[[#This Row],[ValueObject]]&amp;"("&amp;ValueObject[[#This Row],[変数_VO]]&amp;");"</f>
        <v xml:space="preserve"> = new ();</v>
      </c>
      <c r="N121" s="21" t="str">
        <f>"public "&amp;ValueObject[[#This Row],[ValueObject]]&amp;" "&amp;ValueObject[[#This Row],[Entity_プロパティ]]&amp;" { get; }"</f>
        <v>public   { get; }</v>
      </c>
      <c r="O121" s="21" t="str">
        <f>_xlfn.XLOOKUP(SUBSTITUTE(ValueObject[[#This Row],[型]],"?",""),Types[型],Types[Convert],"",,1)</f>
        <v/>
      </c>
      <c r="P121" s="21" t="str">
        <f>_xlfn.XLOOKUP(SUBSTITUTE(ValueObject[[#This Row],[型]],"?",""),Types[型],Types[型_SQLite],"",0,1)</f>
        <v/>
      </c>
      <c r="Q121" s="21" t="str">
        <f>IF(ValueObject[[#This Row],[SQLite_型]]="","",ValueObject[[#This Row],[DBテーブル_物理名]]&amp;" "&amp;ValueObject[[#This Row],[SQLite_型]])</f>
        <v/>
      </c>
      <c r="R121" s="19" t="str" cm="1">
        <f t="array" ref="R121">SUBSTITUTE(SUBSTITUTE(Templates[Repository_Entity_Args_NotNull],"__Convert__",ValueObject[[#This Row],[Convert]]),"__TableColumn__",ValueObject[[#This Row],[DBテーブル_物理名]])</f>
        <v>(reader["0"])</v>
      </c>
      <c r="S121" s="19" t="str" cm="1">
        <f t="array" ref="S121">SUBSTITUTE(SUBSTITUTE(Templates[Repository_Entity_Args_Null],"__Convert__",ValueObject[[#This Row],[Convert]]),"__TableColumn__",ValueObject[[#This Row],[DBテーブル_物理名]])</f>
        <v>reader["0"] != DBNull.Value ? (reader["0"]) : null</v>
      </c>
      <c r="T121" s="19" t="str">
        <f>IF(ValueObject[[#This Row],[NotNull]]=1,ValueObject[[#This Row],[Repository_Entity_Args_NotNull]],ValueObject[[#This Row],[Repository_Entity_Args_Null]])</f>
        <v>reader["0"] != DBNull.Value ? (reader["0"]) : null</v>
      </c>
      <c r="U121" s="19" t="str">
        <f>ValueObject[[#This Row],[DBテーブル_物理名]]&amp;" = @"&amp;ValueObject[[#This Row],[DBテーブル_物理名]]</f>
        <v>0 = @0</v>
      </c>
      <c r="V121" s="19" t="str" cm="1">
        <f t="array" ref="V121">SUBSTITUTE(SUBSTITUTE(Templates[SQLiteParameter_Args],"__Column__",ValueObject[[#This Row],[DBテーブル_物理名]]),"__VO__",ValueObject[[#This Row],[Entity_プロパティ]])</f>
        <v>new SQLiteParameter("@0", entity..Value)</v>
      </c>
      <c r="W121" s="19" t="str" cm="1">
        <f t="array" ref="W121">SUBSTITUTE(SUBSTITUTE(Templates[ViewModelEntity_Property_get],"__Type__",ValueObject[[#This Row],[型]]),"__EntityProperty__",ValueObject[[#This Row],[Entity_プロパティ]])</f>
        <v xml:space="preserve">        public ?  =&gt; _entity..Value;</v>
      </c>
      <c r="X121" s="19" t="str" cm="1">
        <f t="array" ref="X121">SUBSTITUTE(SUBSTITUTE(Templates[ViewModelEntity_Property_getset],"__Type__",ValueObject[[#This Row],[型]]),"__EntityProperty__",ValueObject[[#This Row],[Entity_プロパティ]])</f>
        <v xml:space="preserve">       public ?  
        {
            get { return _entity..Value; }
            set { _entity. = new (value); }
        }</v>
      </c>
      <c r="Y121" s="19" t="str" cm="1">
        <f t="array" ref="Y12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2" spans="2:25" ht="20.05" customHeight="1" x14ac:dyDescent="0.4">
      <c r="B122" s="20">
        <f>ROW(ValueObject[[#This Row],[VONo]])-3</f>
        <v>119</v>
      </c>
      <c r="C122" s="21" t="str">
        <f>_xlfn.XLOOKUP(ValueObject[[#This Row],[VONo]],InputValueObjects[VONo],InputValueObjects[Entity],"",0,1)</f>
        <v/>
      </c>
      <c r="D122" s="21" t="str">
        <f>_xlfn.XLOOKUP(ValueObject[[#This Row],[VONo]],InputValueObjects[VONo],InputValueObjects[ValueObject],"",0,1)</f>
        <v/>
      </c>
      <c r="E122" s="21">
        <f>_xlfn.XLOOKUP(ValueObject[[#This Row],[VONo]],InputValueObjects[VONo],InputValueObjects[DBカラム_物理名],"",0,1)</f>
        <v>0</v>
      </c>
      <c r="F122" s="19" t="str">
        <f>"@"&amp;ValueObject[[#This Row],[DBテーブル_物理名]]</f>
        <v>@0</v>
      </c>
      <c r="G122" s="21">
        <f>_xlfn.XLOOKUP(ValueObject[[#This Row],[VONo]],InputValueObjects[VONo],InputValueObjects[PK],"",0,1)</f>
        <v>0</v>
      </c>
      <c r="H122" s="21">
        <f>_xlfn.XLOOKUP(ValueObject[[#This Row],[VONo]],InputValueObjects[VONo],InputValueObjects[NotNull],"",0,1)</f>
        <v>0</v>
      </c>
      <c r="I122" s="21" t="str">
        <f>_xlfn.XLOOKUP(ValueObject[[#This Row],[VONo]],InputValueObjects[VONo],InputValueObjects[型],"",0,1)</f>
        <v>?</v>
      </c>
      <c r="J122" s="21" t="str">
        <f>REPLACE(ValueObject[[#This Row],[ValueObject]],1,1,LOWER(LEFT(ValueObject[[#This Row],[ValueObject]])))</f>
        <v/>
      </c>
      <c r="K122" s="21" t="str">
        <f>ValueObject[[#This Row],[型]]&amp;" "&amp;ValueObject[[#This Row],[変数_VO]]</f>
        <v xml:space="preserve">? </v>
      </c>
      <c r="L122" s="21" t="str">
        <f>_xlfn.XLOOKUP(ValueObject[[#This Row],[VONo]],InputValueObjects[VONo],InputValueObjects[Entity_プロパティ],"",0,1)</f>
        <v/>
      </c>
      <c r="M122" s="21" t="str">
        <f>ValueObject[[#This Row],[Entity_プロパティ]]&amp;" = new "&amp;ValueObject[[#This Row],[ValueObject]]&amp;"("&amp;ValueObject[[#This Row],[変数_VO]]&amp;");"</f>
        <v xml:space="preserve"> = new ();</v>
      </c>
      <c r="N122" s="21" t="str">
        <f>"public "&amp;ValueObject[[#This Row],[ValueObject]]&amp;" "&amp;ValueObject[[#This Row],[Entity_プロパティ]]&amp;" { get; }"</f>
        <v>public   { get; }</v>
      </c>
      <c r="O122" s="21" t="str">
        <f>_xlfn.XLOOKUP(SUBSTITUTE(ValueObject[[#This Row],[型]],"?",""),Types[型],Types[Convert],"",,1)</f>
        <v/>
      </c>
      <c r="P122" s="21" t="str">
        <f>_xlfn.XLOOKUP(SUBSTITUTE(ValueObject[[#This Row],[型]],"?",""),Types[型],Types[型_SQLite],"",0,1)</f>
        <v/>
      </c>
      <c r="Q122" s="21" t="str">
        <f>IF(ValueObject[[#This Row],[SQLite_型]]="","",ValueObject[[#This Row],[DBテーブル_物理名]]&amp;" "&amp;ValueObject[[#This Row],[SQLite_型]])</f>
        <v/>
      </c>
      <c r="R122" s="19" t="str" cm="1">
        <f t="array" ref="R122">SUBSTITUTE(SUBSTITUTE(Templates[Repository_Entity_Args_NotNull],"__Convert__",ValueObject[[#This Row],[Convert]]),"__TableColumn__",ValueObject[[#This Row],[DBテーブル_物理名]])</f>
        <v>(reader["0"])</v>
      </c>
      <c r="S122" s="19" t="str" cm="1">
        <f t="array" ref="S122">SUBSTITUTE(SUBSTITUTE(Templates[Repository_Entity_Args_Null],"__Convert__",ValueObject[[#This Row],[Convert]]),"__TableColumn__",ValueObject[[#This Row],[DBテーブル_物理名]])</f>
        <v>reader["0"] != DBNull.Value ? (reader["0"]) : null</v>
      </c>
      <c r="T122" s="19" t="str">
        <f>IF(ValueObject[[#This Row],[NotNull]]=1,ValueObject[[#This Row],[Repository_Entity_Args_NotNull]],ValueObject[[#This Row],[Repository_Entity_Args_Null]])</f>
        <v>reader["0"] != DBNull.Value ? (reader["0"]) : null</v>
      </c>
      <c r="U122" s="19" t="str">
        <f>ValueObject[[#This Row],[DBテーブル_物理名]]&amp;" = @"&amp;ValueObject[[#This Row],[DBテーブル_物理名]]</f>
        <v>0 = @0</v>
      </c>
      <c r="V122" s="19" t="str" cm="1">
        <f t="array" ref="V122">SUBSTITUTE(SUBSTITUTE(Templates[SQLiteParameter_Args],"__Column__",ValueObject[[#This Row],[DBテーブル_物理名]]),"__VO__",ValueObject[[#This Row],[Entity_プロパティ]])</f>
        <v>new SQLiteParameter("@0", entity..Value)</v>
      </c>
      <c r="W122" s="19" t="str" cm="1">
        <f t="array" ref="W122">SUBSTITUTE(SUBSTITUTE(Templates[ViewModelEntity_Property_get],"__Type__",ValueObject[[#This Row],[型]]),"__EntityProperty__",ValueObject[[#This Row],[Entity_プロパティ]])</f>
        <v xml:space="preserve">        public ?  =&gt; _entity..Value;</v>
      </c>
      <c r="X122" s="19" t="str" cm="1">
        <f t="array" ref="X122">SUBSTITUTE(SUBSTITUTE(Templates[ViewModelEntity_Property_getset],"__Type__",ValueObject[[#This Row],[型]]),"__EntityProperty__",ValueObject[[#This Row],[Entity_プロパティ]])</f>
        <v xml:space="preserve">       public ?  
        {
            get { return _entity..Value; }
            set { _entity. = new (value); }
        }</v>
      </c>
      <c r="Y122" s="19" t="str" cm="1">
        <f t="array" ref="Y12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3" spans="2:25" ht="20.05" customHeight="1" x14ac:dyDescent="0.4">
      <c r="B123" s="20">
        <f>ROW(ValueObject[[#This Row],[VONo]])-3</f>
        <v>120</v>
      </c>
      <c r="C123" s="21" t="str">
        <f>_xlfn.XLOOKUP(ValueObject[[#This Row],[VONo]],InputValueObjects[VONo],InputValueObjects[Entity],"",0,1)</f>
        <v/>
      </c>
      <c r="D123" s="21" t="str">
        <f>_xlfn.XLOOKUP(ValueObject[[#This Row],[VONo]],InputValueObjects[VONo],InputValueObjects[ValueObject],"",0,1)</f>
        <v/>
      </c>
      <c r="E123" s="21">
        <f>_xlfn.XLOOKUP(ValueObject[[#This Row],[VONo]],InputValueObjects[VONo],InputValueObjects[DBカラム_物理名],"",0,1)</f>
        <v>0</v>
      </c>
      <c r="F123" s="19" t="str">
        <f>"@"&amp;ValueObject[[#This Row],[DBテーブル_物理名]]</f>
        <v>@0</v>
      </c>
      <c r="G123" s="21">
        <f>_xlfn.XLOOKUP(ValueObject[[#This Row],[VONo]],InputValueObjects[VONo],InputValueObjects[PK],"",0,1)</f>
        <v>0</v>
      </c>
      <c r="H123" s="21">
        <f>_xlfn.XLOOKUP(ValueObject[[#This Row],[VONo]],InputValueObjects[VONo],InputValueObjects[NotNull],"",0,1)</f>
        <v>0</v>
      </c>
      <c r="I123" s="21" t="str">
        <f>_xlfn.XLOOKUP(ValueObject[[#This Row],[VONo]],InputValueObjects[VONo],InputValueObjects[型],"",0,1)</f>
        <v>?</v>
      </c>
      <c r="J123" s="21" t="str">
        <f>REPLACE(ValueObject[[#This Row],[ValueObject]],1,1,LOWER(LEFT(ValueObject[[#This Row],[ValueObject]])))</f>
        <v/>
      </c>
      <c r="K123" s="21" t="str">
        <f>ValueObject[[#This Row],[型]]&amp;" "&amp;ValueObject[[#This Row],[変数_VO]]</f>
        <v xml:space="preserve">? </v>
      </c>
      <c r="L123" s="21" t="str">
        <f>_xlfn.XLOOKUP(ValueObject[[#This Row],[VONo]],InputValueObjects[VONo],InputValueObjects[Entity_プロパティ],"",0,1)</f>
        <v/>
      </c>
      <c r="M123" s="21" t="str">
        <f>ValueObject[[#This Row],[Entity_プロパティ]]&amp;" = new "&amp;ValueObject[[#This Row],[ValueObject]]&amp;"("&amp;ValueObject[[#This Row],[変数_VO]]&amp;");"</f>
        <v xml:space="preserve"> = new ();</v>
      </c>
      <c r="N123" s="21" t="str">
        <f>"public "&amp;ValueObject[[#This Row],[ValueObject]]&amp;" "&amp;ValueObject[[#This Row],[Entity_プロパティ]]&amp;" { get; }"</f>
        <v>public   { get; }</v>
      </c>
      <c r="O123" s="21" t="str">
        <f>_xlfn.XLOOKUP(SUBSTITUTE(ValueObject[[#This Row],[型]],"?",""),Types[型],Types[Convert],"",,1)</f>
        <v/>
      </c>
      <c r="P123" s="21" t="str">
        <f>_xlfn.XLOOKUP(SUBSTITUTE(ValueObject[[#This Row],[型]],"?",""),Types[型],Types[型_SQLite],"",0,1)</f>
        <v/>
      </c>
      <c r="Q123" s="21" t="str">
        <f>IF(ValueObject[[#This Row],[SQLite_型]]="","",ValueObject[[#This Row],[DBテーブル_物理名]]&amp;" "&amp;ValueObject[[#This Row],[SQLite_型]])</f>
        <v/>
      </c>
      <c r="R123" s="19" t="str" cm="1">
        <f t="array" ref="R123">SUBSTITUTE(SUBSTITUTE(Templates[Repository_Entity_Args_NotNull],"__Convert__",ValueObject[[#This Row],[Convert]]),"__TableColumn__",ValueObject[[#This Row],[DBテーブル_物理名]])</f>
        <v>(reader["0"])</v>
      </c>
      <c r="S123" s="19" t="str" cm="1">
        <f t="array" ref="S123">SUBSTITUTE(SUBSTITUTE(Templates[Repository_Entity_Args_Null],"__Convert__",ValueObject[[#This Row],[Convert]]),"__TableColumn__",ValueObject[[#This Row],[DBテーブル_物理名]])</f>
        <v>reader["0"] != DBNull.Value ? (reader["0"]) : null</v>
      </c>
      <c r="T123" s="19" t="str">
        <f>IF(ValueObject[[#This Row],[NotNull]]=1,ValueObject[[#This Row],[Repository_Entity_Args_NotNull]],ValueObject[[#This Row],[Repository_Entity_Args_Null]])</f>
        <v>reader["0"] != DBNull.Value ? (reader["0"]) : null</v>
      </c>
      <c r="U123" s="19" t="str">
        <f>ValueObject[[#This Row],[DBテーブル_物理名]]&amp;" = @"&amp;ValueObject[[#This Row],[DBテーブル_物理名]]</f>
        <v>0 = @0</v>
      </c>
      <c r="V123" s="19" t="str" cm="1">
        <f t="array" ref="V123">SUBSTITUTE(SUBSTITUTE(Templates[SQLiteParameter_Args],"__Column__",ValueObject[[#This Row],[DBテーブル_物理名]]),"__VO__",ValueObject[[#This Row],[Entity_プロパティ]])</f>
        <v>new SQLiteParameter("@0", entity..Value)</v>
      </c>
      <c r="W123" s="19" t="str" cm="1">
        <f t="array" ref="W123">SUBSTITUTE(SUBSTITUTE(Templates[ViewModelEntity_Property_get],"__Type__",ValueObject[[#This Row],[型]]),"__EntityProperty__",ValueObject[[#This Row],[Entity_プロパティ]])</f>
        <v xml:space="preserve">        public ?  =&gt; _entity..Value;</v>
      </c>
      <c r="X123" s="19" t="str" cm="1">
        <f t="array" ref="X123">SUBSTITUTE(SUBSTITUTE(Templates[ViewModelEntity_Property_getset],"__Type__",ValueObject[[#This Row],[型]]),"__EntityProperty__",ValueObject[[#This Row],[Entity_プロパティ]])</f>
        <v xml:space="preserve">       public ?  
        {
            get { return _entity..Value; }
            set { _entity. = new (value); }
        }</v>
      </c>
      <c r="Y123" s="19" t="str" cm="1">
        <f t="array" ref="Y12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4" spans="2:25" ht="20.05" customHeight="1" x14ac:dyDescent="0.4">
      <c r="B124" s="20">
        <f>ROW(ValueObject[[#This Row],[VONo]])-3</f>
        <v>121</v>
      </c>
      <c r="C124" s="21" t="str">
        <f>_xlfn.XLOOKUP(ValueObject[[#This Row],[VONo]],InputValueObjects[VONo],InputValueObjects[Entity],"",0,1)</f>
        <v/>
      </c>
      <c r="D124" s="21" t="str">
        <f>_xlfn.XLOOKUP(ValueObject[[#This Row],[VONo]],InputValueObjects[VONo],InputValueObjects[ValueObject],"",0,1)</f>
        <v/>
      </c>
      <c r="E124" s="21">
        <f>_xlfn.XLOOKUP(ValueObject[[#This Row],[VONo]],InputValueObjects[VONo],InputValueObjects[DBカラム_物理名],"",0,1)</f>
        <v>0</v>
      </c>
      <c r="F124" s="19" t="str">
        <f>"@"&amp;ValueObject[[#This Row],[DBテーブル_物理名]]</f>
        <v>@0</v>
      </c>
      <c r="G124" s="21">
        <f>_xlfn.XLOOKUP(ValueObject[[#This Row],[VONo]],InputValueObjects[VONo],InputValueObjects[PK],"",0,1)</f>
        <v>0</v>
      </c>
      <c r="H124" s="21">
        <f>_xlfn.XLOOKUP(ValueObject[[#This Row],[VONo]],InputValueObjects[VONo],InputValueObjects[NotNull],"",0,1)</f>
        <v>0</v>
      </c>
      <c r="I124" s="21" t="str">
        <f>_xlfn.XLOOKUP(ValueObject[[#This Row],[VONo]],InputValueObjects[VONo],InputValueObjects[型],"",0,1)</f>
        <v>?</v>
      </c>
      <c r="J124" s="21" t="str">
        <f>REPLACE(ValueObject[[#This Row],[ValueObject]],1,1,LOWER(LEFT(ValueObject[[#This Row],[ValueObject]])))</f>
        <v/>
      </c>
      <c r="K124" s="21" t="str">
        <f>ValueObject[[#This Row],[型]]&amp;" "&amp;ValueObject[[#This Row],[変数_VO]]</f>
        <v xml:space="preserve">? </v>
      </c>
      <c r="L124" s="21" t="str">
        <f>_xlfn.XLOOKUP(ValueObject[[#This Row],[VONo]],InputValueObjects[VONo],InputValueObjects[Entity_プロパティ],"",0,1)</f>
        <v/>
      </c>
      <c r="M124" s="21" t="str">
        <f>ValueObject[[#This Row],[Entity_プロパティ]]&amp;" = new "&amp;ValueObject[[#This Row],[ValueObject]]&amp;"("&amp;ValueObject[[#This Row],[変数_VO]]&amp;");"</f>
        <v xml:space="preserve"> = new ();</v>
      </c>
      <c r="N124" s="21" t="str">
        <f>"public "&amp;ValueObject[[#This Row],[ValueObject]]&amp;" "&amp;ValueObject[[#This Row],[Entity_プロパティ]]&amp;" { get; }"</f>
        <v>public   { get; }</v>
      </c>
      <c r="O124" s="21" t="str">
        <f>_xlfn.XLOOKUP(SUBSTITUTE(ValueObject[[#This Row],[型]],"?",""),Types[型],Types[Convert],"",,1)</f>
        <v/>
      </c>
      <c r="P124" s="21" t="str">
        <f>_xlfn.XLOOKUP(SUBSTITUTE(ValueObject[[#This Row],[型]],"?",""),Types[型],Types[型_SQLite],"",0,1)</f>
        <v/>
      </c>
      <c r="Q124" s="21" t="str">
        <f>IF(ValueObject[[#This Row],[SQLite_型]]="","",ValueObject[[#This Row],[DBテーブル_物理名]]&amp;" "&amp;ValueObject[[#This Row],[SQLite_型]])</f>
        <v/>
      </c>
      <c r="R124" s="19" t="str" cm="1">
        <f t="array" ref="R124">SUBSTITUTE(SUBSTITUTE(Templates[Repository_Entity_Args_NotNull],"__Convert__",ValueObject[[#This Row],[Convert]]),"__TableColumn__",ValueObject[[#This Row],[DBテーブル_物理名]])</f>
        <v>(reader["0"])</v>
      </c>
      <c r="S124" s="19" t="str" cm="1">
        <f t="array" ref="S124">SUBSTITUTE(SUBSTITUTE(Templates[Repository_Entity_Args_Null],"__Convert__",ValueObject[[#This Row],[Convert]]),"__TableColumn__",ValueObject[[#This Row],[DBテーブル_物理名]])</f>
        <v>reader["0"] != DBNull.Value ? (reader["0"]) : null</v>
      </c>
      <c r="T124" s="19" t="str">
        <f>IF(ValueObject[[#This Row],[NotNull]]=1,ValueObject[[#This Row],[Repository_Entity_Args_NotNull]],ValueObject[[#This Row],[Repository_Entity_Args_Null]])</f>
        <v>reader["0"] != DBNull.Value ? (reader["0"]) : null</v>
      </c>
      <c r="U124" s="19" t="str">
        <f>ValueObject[[#This Row],[DBテーブル_物理名]]&amp;" = @"&amp;ValueObject[[#This Row],[DBテーブル_物理名]]</f>
        <v>0 = @0</v>
      </c>
      <c r="V124" s="19" t="str" cm="1">
        <f t="array" ref="V124">SUBSTITUTE(SUBSTITUTE(Templates[SQLiteParameter_Args],"__Column__",ValueObject[[#This Row],[DBテーブル_物理名]]),"__VO__",ValueObject[[#This Row],[Entity_プロパティ]])</f>
        <v>new SQLiteParameter("@0", entity..Value)</v>
      </c>
      <c r="W124" s="19" t="str" cm="1">
        <f t="array" ref="W124">SUBSTITUTE(SUBSTITUTE(Templates[ViewModelEntity_Property_get],"__Type__",ValueObject[[#This Row],[型]]),"__EntityProperty__",ValueObject[[#This Row],[Entity_プロパティ]])</f>
        <v xml:space="preserve">        public ?  =&gt; _entity..Value;</v>
      </c>
      <c r="X124" s="19" t="str" cm="1">
        <f t="array" ref="X124">SUBSTITUTE(SUBSTITUTE(Templates[ViewModelEntity_Property_getset],"__Type__",ValueObject[[#This Row],[型]]),"__EntityProperty__",ValueObject[[#This Row],[Entity_プロパティ]])</f>
        <v xml:space="preserve">       public ?  
        {
            get { return _entity..Value; }
            set { _entity. = new (value); }
        }</v>
      </c>
      <c r="Y124" s="19" t="str" cm="1">
        <f t="array" ref="Y12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5" spans="2:25" ht="20.05" customHeight="1" x14ac:dyDescent="0.4">
      <c r="B125" s="20">
        <f>ROW(ValueObject[[#This Row],[VONo]])-3</f>
        <v>122</v>
      </c>
      <c r="C125" s="21" t="str">
        <f>_xlfn.XLOOKUP(ValueObject[[#This Row],[VONo]],InputValueObjects[VONo],InputValueObjects[Entity],"",0,1)</f>
        <v/>
      </c>
      <c r="D125" s="21" t="str">
        <f>_xlfn.XLOOKUP(ValueObject[[#This Row],[VONo]],InputValueObjects[VONo],InputValueObjects[ValueObject],"",0,1)</f>
        <v/>
      </c>
      <c r="E125" s="21">
        <f>_xlfn.XLOOKUP(ValueObject[[#This Row],[VONo]],InputValueObjects[VONo],InputValueObjects[DBカラム_物理名],"",0,1)</f>
        <v>0</v>
      </c>
      <c r="F125" s="19" t="str">
        <f>"@"&amp;ValueObject[[#This Row],[DBテーブル_物理名]]</f>
        <v>@0</v>
      </c>
      <c r="G125" s="21">
        <f>_xlfn.XLOOKUP(ValueObject[[#This Row],[VONo]],InputValueObjects[VONo],InputValueObjects[PK],"",0,1)</f>
        <v>0</v>
      </c>
      <c r="H125" s="21">
        <f>_xlfn.XLOOKUP(ValueObject[[#This Row],[VONo]],InputValueObjects[VONo],InputValueObjects[NotNull],"",0,1)</f>
        <v>0</v>
      </c>
      <c r="I125" s="21" t="str">
        <f>_xlfn.XLOOKUP(ValueObject[[#This Row],[VONo]],InputValueObjects[VONo],InputValueObjects[型],"",0,1)</f>
        <v>?</v>
      </c>
      <c r="J125" s="21" t="str">
        <f>REPLACE(ValueObject[[#This Row],[ValueObject]],1,1,LOWER(LEFT(ValueObject[[#This Row],[ValueObject]])))</f>
        <v/>
      </c>
      <c r="K125" s="21" t="str">
        <f>ValueObject[[#This Row],[型]]&amp;" "&amp;ValueObject[[#This Row],[変数_VO]]</f>
        <v xml:space="preserve">? </v>
      </c>
      <c r="L125" s="21" t="str">
        <f>_xlfn.XLOOKUP(ValueObject[[#This Row],[VONo]],InputValueObjects[VONo],InputValueObjects[Entity_プロパティ],"",0,1)</f>
        <v/>
      </c>
      <c r="M125" s="21" t="str">
        <f>ValueObject[[#This Row],[Entity_プロパティ]]&amp;" = new "&amp;ValueObject[[#This Row],[ValueObject]]&amp;"("&amp;ValueObject[[#This Row],[変数_VO]]&amp;");"</f>
        <v xml:space="preserve"> = new ();</v>
      </c>
      <c r="N125" s="21" t="str">
        <f>"public "&amp;ValueObject[[#This Row],[ValueObject]]&amp;" "&amp;ValueObject[[#This Row],[Entity_プロパティ]]&amp;" { get; }"</f>
        <v>public   { get; }</v>
      </c>
      <c r="O125" s="21" t="str">
        <f>_xlfn.XLOOKUP(SUBSTITUTE(ValueObject[[#This Row],[型]],"?",""),Types[型],Types[Convert],"",,1)</f>
        <v/>
      </c>
      <c r="P125" s="21" t="str">
        <f>_xlfn.XLOOKUP(SUBSTITUTE(ValueObject[[#This Row],[型]],"?",""),Types[型],Types[型_SQLite],"",0,1)</f>
        <v/>
      </c>
      <c r="Q125" s="21" t="str">
        <f>IF(ValueObject[[#This Row],[SQLite_型]]="","",ValueObject[[#This Row],[DBテーブル_物理名]]&amp;" "&amp;ValueObject[[#This Row],[SQLite_型]])</f>
        <v/>
      </c>
      <c r="R125" s="19" t="str" cm="1">
        <f t="array" ref="R125">SUBSTITUTE(SUBSTITUTE(Templates[Repository_Entity_Args_NotNull],"__Convert__",ValueObject[[#This Row],[Convert]]),"__TableColumn__",ValueObject[[#This Row],[DBテーブル_物理名]])</f>
        <v>(reader["0"])</v>
      </c>
      <c r="S125" s="19" t="str" cm="1">
        <f t="array" ref="S125">SUBSTITUTE(SUBSTITUTE(Templates[Repository_Entity_Args_Null],"__Convert__",ValueObject[[#This Row],[Convert]]),"__TableColumn__",ValueObject[[#This Row],[DBテーブル_物理名]])</f>
        <v>reader["0"] != DBNull.Value ? (reader["0"]) : null</v>
      </c>
      <c r="T125" s="19" t="str">
        <f>IF(ValueObject[[#This Row],[NotNull]]=1,ValueObject[[#This Row],[Repository_Entity_Args_NotNull]],ValueObject[[#This Row],[Repository_Entity_Args_Null]])</f>
        <v>reader["0"] != DBNull.Value ? (reader["0"]) : null</v>
      </c>
      <c r="U125" s="19" t="str">
        <f>ValueObject[[#This Row],[DBテーブル_物理名]]&amp;" = @"&amp;ValueObject[[#This Row],[DBテーブル_物理名]]</f>
        <v>0 = @0</v>
      </c>
      <c r="V125" s="19" t="str" cm="1">
        <f t="array" ref="V125">SUBSTITUTE(SUBSTITUTE(Templates[SQLiteParameter_Args],"__Column__",ValueObject[[#This Row],[DBテーブル_物理名]]),"__VO__",ValueObject[[#This Row],[Entity_プロパティ]])</f>
        <v>new SQLiteParameter("@0", entity..Value)</v>
      </c>
      <c r="W125" s="19" t="str" cm="1">
        <f t="array" ref="W125">SUBSTITUTE(SUBSTITUTE(Templates[ViewModelEntity_Property_get],"__Type__",ValueObject[[#This Row],[型]]),"__EntityProperty__",ValueObject[[#This Row],[Entity_プロパティ]])</f>
        <v xml:space="preserve">        public ?  =&gt; _entity..Value;</v>
      </c>
      <c r="X125" s="19" t="str" cm="1">
        <f t="array" ref="X125">SUBSTITUTE(SUBSTITUTE(Templates[ViewModelEntity_Property_getset],"__Type__",ValueObject[[#This Row],[型]]),"__EntityProperty__",ValueObject[[#This Row],[Entity_プロパティ]])</f>
        <v xml:space="preserve">       public ?  
        {
            get { return _entity..Value; }
            set { _entity. = new (value); }
        }</v>
      </c>
      <c r="Y125" s="19" t="str" cm="1">
        <f t="array" ref="Y12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6" spans="2:25" ht="20.05" customHeight="1" x14ac:dyDescent="0.4">
      <c r="B126" s="20">
        <f>ROW(ValueObject[[#This Row],[VONo]])-3</f>
        <v>123</v>
      </c>
      <c r="C126" s="21" t="str">
        <f>_xlfn.XLOOKUP(ValueObject[[#This Row],[VONo]],InputValueObjects[VONo],InputValueObjects[Entity],"",0,1)</f>
        <v/>
      </c>
      <c r="D126" s="21" t="str">
        <f>_xlfn.XLOOKUP(ValueObject[[#This Row],[VONo]],InputValueObjects[VONo],InputValueObjects[ValueObject],"",0,1)</f>
        <v/>
      </c>
      <c r="E126" s="21">
        <f>_xlfn.XLOOKUP(ValueObject[[#This Row],[VONo]],InputValueObjects[VONo],InputValueObjects[DBカラム_物理名],"",0,1)</f>
        <v>0</v>
      </c>
      <c r="F126" s="19" t="str">
        <f>"@"&amp;ValueObject[[#This Row],[DBテーブル_物理名]]</f>
        <v>@0</v>
      </c>
      <c r="G126" s="21">
        <f>_xlfn.XLOOKUP(ValueObject[[#This Row],[VONo]],InputValueObjects[VONo],InputValueObjects[PK],"",0,1)</f>
        <v>0</v>
      </c>
      <c r="H126" s="21">
        <f>_xlfn.XLOOKUP(ValueObject[[#This Row],[VONo]],InputValueObjects[VONo],InputValueObjects[NotNull],"",0,1)</f>
        <v>0</v>
      </c>
      <c r="I126" s="21" t="str">
        <f>_xlfn.XLOOKUP(ValueObject[[#This Row],[VONo]],InputValueObjects[VONo],InputValueObjects[型],"",0,1)</f>
        <v>?</v>
      </c>
      <c r="J126" s="21" t="str">
        <f>REPLACE(ValueObject[[#This Row],[ValueObject]],1,1,LOWER(LEFT(ValueObject[[#This Row],[ValueObject]])))</f>
        <v/>
      </c>
      <c r="K126" s="21" t="str">
        <f>ValueObject[[#This Row],[型]]&amp;" "&amp;ValueObject[[#This Row],[変数_VO]]</f>
        <v xml:space="preserve">? </v>
      </c>
      <c r="L126" s="21" t="str">
        <f>_xlfn.XLOOKUP(ValueObject[[#This Row],[VONo]],InputValueObjects[VONo],InputValueObjects[Entity_プロパティ],"",0,1)</f>
        <v/>
      </c>
      <c r="M126" s="21" t="str">
        <f>ValueObject[[#This Row],[Entity_プロパティ]]&amp;" = new "&amp;ValueObject[[#This Row],[ValueObject]]&amp;"("&amp;ValueObject[[#This Row],[変数_VO]]&amp;");"</f>
        <v xml:space="preserve"> = new ();</v>
      </c>
      <c r="N126" s="21" t="str">
        <f>"public "&amp;ValueObject[[#This Row],[ValueObject]]&amp;" "&amp;ValueObject[[#This Row],[Entity_プロパティ]]&amp;" { get; }"</f>
        <v>public   { get; }</v>
      </c>
      <c r="O126" s="21" t="str">
        <f>_xlfn.XLOOKUP(SUBSTITUTE(ValueObject[[#This Row],[型]],"?",""),Types[型],Types[Convert],"",,1)</f>
        <v/>
      </c>
      <c r="P126" s="21" t="str">
        <f>_xlfn.XLOOKUP(SUBSTITUTE(ValueObject[[#This Row],[型]],"?",""),Types[型],Types[型_SQLite],"",0,1)</f>
        <v/>
      </c>
      <c r="Q126" s="21" t="str">
        <f>IF(ValueObject[[#This Row],[SQLite_型]]="","",ValueObject[[#This Row],[DBテーブル_物理名]]&amp;" "&amp;ValueObject[[#This Row],[SQLite_型]])</f>
        <v/>
      </c>
      <c r="R126" s="19" t="str" cm="1">
        <f t="array" ref="R126">SUBSTITUTE(SUBSTITUTE(Templates[Repository_Entity_Args_NotNull],"__Convert__",ValueObject[[#This Row],[Convert]]),"__TableColumn__",ValueObject[[#This Row],[DBテーブル_物理名]])</f>
        <v>(reader["0"])</v>
      </c>
      <c r="S126" s="19" t="str" cm="1">
        <f t="array" ref="S126">SUBSTITUTE(SUBSTITUTE(Templates[Repository_Entity_Args_Null],"__Convert__",ValueObject[[#This Row],[Convert]]),"__TableColumn__",ValueObject[[#This Row],[DBテーブル_物理名]])</f>
        <v>reader["0"] != DBNull.Value ? (reader["0"]) : null</v>
      </c>
      <c r="T126" s="19" t="str">
        <f>IF(ValueObject[[#This Row],[NotNull]]=1,ValueObject[[#This Row],[Repository_Entity_Args_NotNull]],ValueObject[[#This Row],[Repository_Entity_Args_Null]])</f>
        <v>reader["0"] != DBNull.Value ? (reader["0"]) : null</v>
      </c>
      <c r="U126" s="19" t="str">
        <f>ValueObject[[#This Row],[DBテーブル_物理名]]&amp;" = @"&amp;ValueObject[[#This Row],[DBテーブル_物理名]]</f>
        <v>0 = @0</v>
      </c>
      <c r="V126" s="19" t="str" cm="1">
        <f t="array" ref="V126">SUBSTITUTE(SUBSTITUTE(Templates[SQLiteParameter_Args],"__Column__",ValueObject[[#This Row],[DBテーブル_物理名]]),"__VO__",ValueObject[[#This Row],[Entity_プロパティ]])</f>
        <v>new SQLiteParameter("@0", entity..Value)</v>
      </c>
      <c r="W126" s="19" t="str" cm="1">
        <f t="array" ref="W126">SUBSTITUTE(SUBSTITUTE(Templates[ViewModelEntity_Property_get],"__Type__",ValueObject[[#This Row],[型]]),"__EntityProperty__",ValueObject[[#This Row],[Entity_プロパティ]])</f>
        <v xml:space="preserve">        public ?  =&gt; _entity..Value;</v>
      </c>
      <c r="X126" s="19" t="str" cm="1">
        <f t="array" ref="X126">SUBSTITUTE(SUBSTITUTE(Templates[ViewModelEntity_Property_getset],"__Type__",ValueObject[[#This Row],[型]]),"__EntityProperty__",ValueObject[[#This Row],[Entity_プロパティ]])</f>
        <v xml:space="preserve">       public ?  
        {
            get { return _entity..Value; }
            set { _entity. = new (value); }
        }</v>
      </c>
      <c r="Y126" s="19" t="str" cm="1">
        <f t="array" ref="Y12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7" spans="2:25" ht="20.05" customHeight="1" x14ac:dyDescent="0.4">
      <c r="B127" s="20">
        <f>ROW(ValueObject[[#This Row],[VONo]])-3</f>
        <v>124</v>
      </c>
      <c r="C127" s="21" t="str">
        <f>_xlfn.XLOOKUP(ValueObject[[#This Row],[VONo]],InputValueObjects[VONo],InputValueObjects[Entity],"",0,1)</f>
        <v/>
      </c>
      <c r="D127" s="21" t="str">
        <f>_xlfn.XLOOKUP(ValueObject[[#This Row],[VONo]],InputValueObjects[VONo],InputValueObjects[ValueObject],"",0,1)</f>
        <v/>
      </c>
      <c r="E127" s="21">
        <f>_xlfn.XLOOKUP(ValueObject[[#This Row],[VONo]],InputValueObjects[VONo],InputValueObjects[DBカラム_物理名],"",0,1)</f>
        <v>0</v>
      </c>
      <c r="F127" s="19" t="str">
        <f>"@"&amp;ValueObject[[#This Row],[DBテーブル_物理名]]</f>
        <v>@0</v>
      </c>
      <c r="G127" s="21">
        <f>_xlfn.XLOOKUP(ValueObject[[#This Row],[VONo]],InputValueObjects[VONo],InputValueObjects[PK],"",0,1)</f>
        <v>0</v>
      </c>
      <c r="H127" s="21">
        <f>_xlfn.XLOOKUP(ValueObject[[#This Row],[VONo]],InputValueObjects[VONo],InputValueObjects[NotNull],"",0,1)</f>
        <v>0</v>
      </c>
      <c r="I127" s="21" t="str">
        <f>_xlfn.XLOOKUP(ValueObject[[#This Row],[VONo]],InputValueObjects[VONo],InputValueObjects[型],"",0,1)</f>
        <v>?</v>
      </c>
      <c r="J127" s="21" t="str">
        <f>REPLACE(ValueObject[[#This Row],[ValueObject]],1,1,LOWER(LEFT(ValueObject[[#This Row],[ValueObject]])))</f>
        <v/>
      </c>
      <c r="K127" s="21" t="str">
        <f>ValueObject[[#This Row],[型]]&amp;" "&amp;ValueObject[[#This Row],[変数_VO]]</f>
        <v xml:space="preserve">? </v>
      </c>
      <c r="L127" s="21" t="str">
        <f>_xlfn.XLOOKUP(ValueObject[[#This Row],[VONo]],InputValueObjects[VONo],InputValueObjects[Entity_プロパティ],"",0,1)</f>
        <v/>
      </c>
      <c r="M127" s="21" t="str">
        <f>ValueObject[[#This Row],[Entity_プロパティ]]&amp;" = new "&amp;ValueObject[[#This Row],[ValueObject]]&amp;"("&amp;ValueObject[[#This Row],[変数_VO]]&amp;");"</f>
        <v xml:space="preserve"> = new ();</v>
      </c>
      <c r="N127" s="21" t="str">
        <f>"public "&amp;ValueObject[[#This Row],[ValueObject]]&amp;" "&amp;ValueObject[[#This Row],[Entity_プロパティ]]&amp;" { get; }"</f>
        <v>public   { get; }</v>
      </c>
      <c r="O127" s="21" t="str">
        <f>_xlfn.XLOOKUP(SUBSTITUTE(ValueObject[[#This Row],[型]],"?",""),Types[型],Types[Convert],"",,1)</f>
        <v/>
      </c>
      <c r="P127" s="21" t="str">
        <f>_xlfn.XLOOKUP(SUBSTITUTE(ValueObject[[#This Row],[型]],"?",""),Types[型],Types[型_SQLite],"",0,1)</f>
        <v/>
      </c>
      <c r="Q127" s="21" t="str">
        <f>IF(ValueObject[[#This Row],[SQLite_型]]="","",ValueObject[[#This Row],[DBテーブル_物理名]]&amp;" "&amp;ValueObject[[#This Row],[SQLite_型]])</f>
        <v/>
      </c>
      <c r="R127" s="19" t="str" cm="1">
        <f t="array" ref="R127">SUBSTITUTE(SUBSTITUTE(Templates[Repository_Entity_Args_NotNull],"__Convert__",ValueObject[[#This Row],[Convert]]),"__TableColumn__",ValueObject[[#This Row],[DBテーブル_物理名]])</f>
        <v>(reader["0"])</v>
      </c>
      <c r="S127" s="19" t="str" cm="1">
        <f t="array" ref="S127">SUBSTITUTE(SUBSTITUTE(Templates[Repository_Entity_Args_Null],"__Convert__",ValueObject[[#This Row],[Convert]]),"__TableColumn__",ValueObject[[#This Row],[DBテーブル_物理名]])</f>
        <v>reader["0"] != DBNull.Value ? (reader["0"]) : null</v>
      </c>
      <c r="T127" s="19" t="str">
        <f>IF(ValueObject[[#This Row],[NotNull]]=1,ValueObject[[#This Row],[Repository_Entity_Args_NotNull]],ValueObject[[#This Row],[Repository_Entity_Args_Null]])</f>
        <v>reader["0"] != DBNull.Value ? (reader["0"]) : null</v>
      </c>
      <c r="U127" s="19" t="str">
        <f>ValueObject[[#This Row],[DBテーブル_物理名]]&amp;" = @"&amp;ValueObject[[#This Row],[DBテーブル_物理名]]</f>
        <v>0 = @0</v>
      </c>
      <c r="V127" s="19" t="str" cm="1">
        <f t="array" ref="V127">SUBSTITUTE(SUBSTITUTE(Templates[SQLiteParameter_Args],"__Column__",ValueObject[[#This Row],[DBテーブル_物理名]]),"__VO__",ValueObject[[#This Row],[Entity_プロパティ]])</f>
        <v>new SQLiteParameter("@0", entity..Value)</v>
      </c>
      <c r="W127" s="19" t="str" cm="1">
        <f t="array" ref="W127">SUBSTITUTE(SUBSTITUTE(Templates[ViewModelEntity_Property_get],"__Type__",ValueObject[[#This Row],[型]]),"__EntityProperty__",ValueObject[[#This Row],[Entity_プロパティ]])</f>
        <v xml:space="preserve">        public ?  =&gt; _entity..Value;</v>
      </c>
      <c r="X127" s="19" t="str" cm="1">
        <f t="array" ref="X127">SUBSTITUTE(SUBSTITUTE(Templates[ViewModelEntity_Property_getset],"__Type__",ValueObject[[#This Row],[型]]),"__EntityProperty__",ValueObject[[#This Row],[Entity_プロパティ]])</f>
        <v xml:space="preserve">       public ?  
        {
            get { return _entity..Value; }
            set { _entity. = new (value); }
        }</v>
      </c>
      <c r="Y127" s="19" t="str" cm="1">
        <f t="array" ref="Y12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8" spans="2:25" ht="20.05" customHeight="1" x14ac:dyDescent="0.4">
      <c r="B128" s="20">
        <f>ROW(ValueObject[[#This Row],[VONo]])-3</f>
        <v>125</v>
      </c>
      <c r="C128" s="21" t="str">
        <f>_xlfn.XLOOKUP(ValueObject[[#This Row],[VONo]],InputValueObjects[VONo],InputValueObjects[Entity],"",0,1)</f>
        <v/>
      </c>
      <c r="D128" s="21" t="str">
        <f>_xlfn.XLOOKUP(ValueObject[[#This Row],[VONo]],InputValueObjects[VONo],InputValueObjects[ValueObject],"",0,1)</f>
        <v/>
      </c>
      <c r="E128" s="21">
        <f>_xlfn.XLOOKUP(ValueObject[[#This Row],[VONo]],InputValueObjects[VONo],InputValueObjects[DBカラム_物理名],"",0,1)</f>
        <v>0</v>
      </c>
      <c r="F128" s="19" t="str">
        <f>"@"&amp;ValueObject[[#This Row],[DBテーブル_物理名]]</f>
        <v>@0</v>
      </c>
      <c r="G128" s="21">
        <f>_xlfn.XLOOKUP(ValueObject[[#This Row],[VONo]],InputValueObjects[VONo],InputValueObjects[PK],"",0,1)</f>
        <v>0</v>
      </c>
      <c r="H128" s="21">
        <f>_xlfn.XLOOKUP(ValueObject[[#This Row],[VONo]],InputValueObjects[VONo],InputValueObjects[NotNull],"",0,1)</f>
        <v>0</v>
      </c>
      <c r="I128" s="21" t="str">
        <f>_xlfn.XLOOKUP(ValueObject[[#This Row],[VONo]],InputValueObjects[VONo],InputValueObjects[型],"",0,1)</f>
        <v>?</v>
      </c>
      <c r="J128" s="21" t="str">
        <f>REPLACE(ValueObject[[#This Row],[ValueObject]],1,1,LOWER(LEFT(ValueObject[[#This Row],[ValueObject]])))</f>
        <v/>
      </c>
      <c r="K128" s="21" t="str">
        <f>ValueObject[[#This Row],[型]]&amp;" "&amp;ValueObject[[#This Row],[変数_VO]]</f>
        <v xml:space="preserve">? </v>
      </c>
      <c r="L128" s="21" t="str">
        <f>_xlfn.XLOOKUP(ValueObject[[#This Row],[VONo]],InputValueObjects[VONo],InputValueObjects[Entity_プロパティ],"",0,1)</f>
        <v/>
      </c>
      <c r="M128" s="21" t="str">
        <f>ValueObject[[#This Row],[Entity_プロパティ]]&amp;" = new "&amp;ValueObject[[#This Row],[ValueObject]]&amp;"("&amp;ValueObject[[#This Row],[変数_VO]]&amp;");"</f>
        <v xml:space="preserve"> = new ();</v>
      </c>
      <c r="N128" s="21" t="str">
        <f>"public "&amp;ValueObject[[#This Row],[ValueObject]]&amp;" "&amp;ValueObject[[#This Row],[Entity_プロパティ]]&amp;" { get; }"</f>
        <v>public   { get; }</v>
      </c>
      <c r="O128" s="21" t="str">
        <f>_xlfn.XLOOKUP(SUBSTITUTE(ValueObject[[#This Row],[型]],"?",""),Types[型],Types[Convert],"",,1)</f>
        <v/>
      </c>
      <c r="P128" s="21" t="str">
        <f>_xlfn.XLOOKUP(SUBSTITUTE(ValueObject[[#This Row],[型]],"?",""),Types[型],Types[型_SQLite],"",0,1)</f>
        <v/>
      </c>
      <c r="Q128" s="21" t="str">
        <f>IF(ValueObject[[#This Row],[SQLite_型]]="","",ValueObject[[#This Row],[DBテーブル_物理名]]&amp;" "&amp;ValueObject[[#This Row],[SQLite_型]])</f>
        <v/>
      </c>
      <c r="R128" s="19" t="str" cm="1">
        <f t="array" ref="R128">SUBSTITUTE(SUBSTITUTE(Templates[Repository_Entity_Args_NotNull],"__Convert__",ValueObject[[#This Row],[Convert]]),"__TableColumn__",ValueObject[[#This Row],[DBテーブル_物理名]])</f>
        <v>(reader["0"])</v>
      </c>
      <c r="S128" s="19" t="str" cm="1">
        <f t="array" ref="S128">SUBSTITUTE(SUBSTITUTE(Templates[Repository_Entity_Args_Null],"__Convert__",ValueObject[[#This Row],[Convert]]),"__TableColumn__",ValueObject[[#This Row],[DBテーブル_物理名]])</f>
        <v>reader["0"] != DBNull.Value ? (reader["0"]) : null</v>
      </c>
      <c r="T128" s="19" t="str">
        <f>IF(ValueObject[[#This Row],[NotNull]]=1,ValueObject[[#This Row],[Repository_Entity_Args_NotNull]],ValueObject[[#This Row],[Repository_Entity_Args_Null]])</f>
        <v>reader["0"] != DBNull.Value ? (reader["0"]) : null</v>
      </c>
      <c r="U128" s="19" t="str">
        <f>ValueObject[[#This Row],[DBテーブル_物理名]]&amp;" = @"&amp;ValueObject[[#This Row],[DBテーブル_物理名]]</f>
        <v>0 = @0</v>
      </c>
      <c r="V128" s="19" t="str" cm="1">
        <f t="array" ref="V128">SUBSTITUTE(SUBSTITUTE(Templates[SQLiteParameter_Args],"__Column__",ValueObject[[#This Row],[DBテーブル_物理名]]),"__VO__",ValueObject[[#This Row],[Entity_プロパティ]])</f>
        <v>new SQLiteParameter("@0", entity..Value)</v>
      </c>
      <c r="W128" s="19" t="str" cm="1">
        <f t="array" ref="W128">SUBSTITUTE(SUBSTITUTE(Templates[ViewModelEntity_Property_get],"__Type__",ValueObject[[#This Row],[型]]),"__EntityProperty__",ValueObject[[#This Row],[Entity_プロパティ]])</f>
        <v xml:space="preserve">        public ?  =&gt; _entity..Value;</v>
      </c>
      <c r="X128" s="19" t="str" cm="1">
        <f t="array" ref="X128">SUBSTITUTE(SUBSTITUTE(Templates[ViewModelEntity_Property_getset],"__Type__",ValueObject[[#This Row],[型]]),"__EntityProperty__",ValueObject[[#This Row],[Entity_プロパティ]])</f>
        <v xml:space="preserve">       public ?  
        {
            get { return _entity..Value; }
            set { _entity. = new (value); }
        }</v>
      </c>
      <c r="Y128" s="19" t="str" cm="1">
        <f t="array" ref="Y12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9" spans="2:25" ht="20.05" customHeight="1" x14ac:dyDescent="0.4">
      <c r="B129" s="20">
        <f>ROW(ValueObject[[#This Row],[VONo]])-3</f>
        <v>126</v>
      </c>
      <c r="C129" s="21" t="str">
        <f>_xlfn.XLOOKUP(ValueObject[[#This Row],[VONo]],InputValueObjects[VONo],InputValueObjects[Entity],"",0,1)</f>
        <v/>
      </c>
      <c r="D129" s="21" t="str">
        <f>_xlfn.XLOOKUP(ValueObject[[#This Row],[VONo]],InputValueObjects[VONo],InputValueObjects[ValueObject],"",0,1)</f>
        <v/>
      </c>
      <c r="E129" s="21">
        <f>_xlfn.XLOOKUP(ValueObject[[#This Row],[VONo]],InputValueObjects[VONo],InputValueObjects[DBカラム_物理名],"",0,1)</f>
        <v>0</v>
      </c>
      <c r="F129" s="19" t="str">
        <f>"@"&amp;ValueObject[[#This Row],[DBテーブル_物理名]]</f>
        <v>@0</v>
      </c>
      <c r="G129" s="21">
        <f>_xlfn.XLOOKUP(ValueObject[[#This Row],[VONo]],InputValueObjects[VONo],InputValueObjects[PK],"",0,1)</f>
        <v>0</v>
      </c>
      <c r="H129" s="21">
        <f>_xlfn.XLOOKUP(ValueObject[[#This Row],[VONo]],InputValueObjects[VONo],InputValueObjects[NotNull],"",0,1)</f>
        <v>0</v>
      </c>
      <c r="I129" s="21" t="str">
        <f>_xlfn.XLOOKUP(ValueObject[[#This Row],[VONo]],InputValueObjects[VONo],InputValueObjects[型],"",0,1)</f>
        <v>?</v>
      </c>
      <c r="J129" s="21" t="str">
        <f>REPLACE(ValueObject[[#This Row],[ValueObject]],1,1,LOWER(LEFT(ValueObject[[#This Row],[ValueObject]])))</f>
        <v/>
      </c>
      <c r="K129" s="21" t="str">
        <f>ValueObject[[#This Row],[型]]&amp;" "&amp;ValueObject[[#This Row],[変数_VO]]</f>
        <v xml:space="preserve">? </v>
      </c>
      <c r="L129" s="21" t="str">
        <f>_xlfn.XLOOKUP(ValueObject[[#This Row],[VONo]],InputValueObjects[VONo],InputValueObjects[Entity_プロパティ],"",0,1)</f>
        <v/>
      </c>
      <c r="M129" s="21" t="str">
        <f>ValueObject[[#This Row],[Entity_プロパティ]]&amp;" = new "&amp;ValueObject[[#This Row],[ValueObject]]&amp;"("&amp;ValueObject[[#This Row],[変数_VO]]&amp;");"</f>
        <v xml:space="preserve"> = new ();</v>
      </c>
      <c r="N129" s="21" t="str">
        <f>"public "&amp;ValueObject[[#This Row],[ValueObject]]&amp;" "&amp;ValueObject[[#This Row],[Entity_プロパティ]]&amp;" { get; }"</f>
        <v>public   { get; }</v>
      </c>
      <c r="O129" s="21" t="str">
        <f>_xlfn.XLOOKUP(SUBSTITUTE(ValueObject[[#This Row],[型]],"?",""),Types[型],Types[Convert],"",,1)</f>
        <v/>
      </c>
      <c r="P129" s="21" t="str">
        <f>_xlfn.XLOOKUP(SUBSTITUTE(ValueObject[[#This Row],[型]],"?",""),Types[型],Types[型_SQLite],"",0,1)</f>
        <v/>
      </c>
      <c r="Q129" s="21" t="str">
        <f>IF(ValueObject[[#This Row],[SQLite_型]]="","",ValueObject[[#This Row],[DBテーブル_物理名]]&amp;" "&amp;ValueObject[[#This Row],[SQLite_型]])</f>
        <v/>
      </c>
      <c r="R129" s="19" t="str" cm="1">
        <f t="array" ref="R129">SUBSTITUTE(SUBSTITUTE(Templates[Repository_Entity_Args_NotNull],"__Convert__",ValueObject[[#This Row],[Convert]]),"__TableColumn__",ValueObject[[#This Row],[DBテーブル_物理名]])</f>
        <v>(reader["0"])</v>
      </c>
      <c r="S129" s="19" t="str" cm="1">
        <f t="array" ref="S129">SUBSTITUTE(SUBSTITUTE(Templates[Repository_Entity_Args_Null],"__Convert__",ValueObject[[#This Row],[Convert]]),"__TableColumn__",ValueObject[[#This Row],[DBテーブル_物理名]])</f>
        <v>reader["0"] != DBNull.Value ? (reader["0"]) : null</v>
      </c>
      <c r="T129" s="19" t="str">
        <f>IF(ValueObject[[#This Row],[NotNull]]=1,ValueObject[[#This Row],[Repository_Entity_Args_NotNull]],ValueObject[[#This Row],[Repository_Entity_Args_Null]])</f>
        <v>reader["0"] != DBNull.Value ? (reader["0"]) : null</v>
      </c>
      <c r="U129" s="19" t="str">
        <f>ValueObject[[#This Row],[DBテーブル_物理名]]&amp;" = @"&amp;ValueObject[[#This Row],[DBテーブル_物理名]]</f>
        <v>0 = @0</v>
      </c>
      <c r="V129" s="19" t="str" cm="1">
        <f t="array" ref="V129">SUBSTITUTE(SUBSTITUTE(Templates[SQLiteParameter_Args],"__Column__",ValueObject[[#This Row],[DBテーブル_物理名]]),"__VO__",ValueObject[[#This Row],[Entity_プロパティ]])</f>
        <v>new SQLiteParameter("@0", entity..Value)</v>
      </c>
      <c r="W129" s="19" t="str" cm="1">
        <f t="array" ref="W129">SUBSTITUTE(SUBSTITUTE(Templates[ViewModelEntity_Property_get],"__Type__",ValueObject[[#This Row],[型]]),"__EntityProperty__",ValueObject[[#This Row],[Entity_プロパティ]])</f>
        <v xml:space="preserve">        public ?  =&gt; _entity..Value;</v>
      </c>
      <c r="X129" s="19" t="str" cm="1">
        <f t="array" ref="X129">SUBSTITUTE(SUBSTITUTE(Templates[ViewModelEntity_Property_getset],"__Type__",ValueObject[[#This Row],[型]]),"__EntityProperty__",ValueObject[[#This Row],[Entity_プロパティ]])</f>
        <v xml:space="preserve">       public ?  
        {
            get { return _entity..Value; }
            set { _entity. = new (value); }
        }</v>
      </c>
      <c r="Y129" s="19" t="str" cm="1">
        <f t="array" ref="Y12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0" spans="2:25" ht="20.05" customHeight="1" x14ac:dyDescent="0.4">
      <c r="B130" s="20">
        <f>ROW(ValueObject[[#This Row],[VONo]])-3</f>
        <v>127</v>
      </c>
      <c r="C130" s="21" t="str">
        <f>_xlfn.XLOOKUP(ValueObject[[#This Row],[VONo]],InputValueObjects[VONo],InputValueObjects[Entity],"",0,1)</f>
        <v/>
      </c>
      <c r="D130" s="21" t="str">
        <f>_xlfn.XLOOKUP(ValueObject[[#This Row],[VONo]],InputValueObjects[VONo],InputValueObjects[ValueObject],"",0,1)</f>
        <v/>
      </c>
      <c r="E130" s="21">
        <f>_xlfn.XLOOKUP(ValueObject[[#This Row],[VONo]],InputValueObjects[VONo],InputValueObjects[DBカラム_物理名],"",0,1)</f>
        <v>0</v>
      </c>
      <c r="F130" s="19" t="str">
        <f>"@"&amp;ValueObject[[#This Row],[DBテーブル_物理名]]</f>
        <v>@0</v>
      </c>
      <c r="G130" s="21">
        <f>_xlfn.XLOOKUP(ValueObject[[#This Row],[VONo]],InputValueObjects[VONo],InputValueObjects[PK],"",0,1)</f>
        <v>0</v>
      </c>
      <c r="H130" s="21">
        <f>_xlfn.XLOOKUP(ValueObject[[#This Row],[VONo]],InputValueObjects[VONo],InputValueObjects[NotNull],"",0,1)</f>
        <v>0</v>
      </c>
      <c r="I130" s="21" t="str">
        <f>_xlfn.XLOOKUP(ValueObject[[#This Row],[VONo]],InputValueObjects[VONo],InputValueObjects[型],"",0,1)</f>
        <v>?</v>
      </c>
      <c r="J130" s="21" t="str">
        <f>REPLACE(ValueObject[[#This Row],[ValueObject]],1,1,LOWER(LEFT(ValueObject[[#This Row],[ValueObject]])))</f>
        <v/>
      </c>
      <c r="K130" s="21" t="str">
        <f>ValueObject[[#This Row],[型]]&amp;" "&amp;ValueObject[[#This Row],[変数_VO]]</f>
        <v xml:space="preserve">? </v>
      </c>
      <c r="L130" s="21" t="str">
        <f>_xlfn.XLOOKUP(ValueObject[[#This Row],[VONo]],InputValueObjects[VONo],InputValueObjects[Entity_プロパティ],"",0,1)</f>
        <v/>
      </c>
      <c r="M130" s="21" t="str">
        <f>ValueObject[[#This Row],[Entity_プロパティ]]&amp;" = new "&amp;ValueObject[[#This Row],[ValueObject]]&amp;"("&amp;ValueObject[[#This Row],[変数_VO]]&amp;");"</f>
        <v xml:space="preserve"> = new ();</v>
      </c>
      <c r="N130" s="21" t="str">
        <f>"public "&amp;ValueObject[[#This Row],[ValueObject]]&amp;" "&amp;ValueObject[[#This Row],[Entity_プロパティ]]&amp;" { get; }"</f>
        <v>public   { get; }</v>
      </c>
      <c r="O130" s="21" t="str">
        <f>_xlfn.XLOOKUP(SUBSTITUTE(ValueObject[[#This Row],[型]],"?",""),Types[型],Types[Convert],"",,1)</f>
        <v/>
      </c>
      <c r="P130" s="21" t="str">
        <f>_xlfn.XLOOKUP(SUBSTITUTE(ValueObject[[#This Row],[型]],"?",""),Types[型],Types[型_SQLite],"",0,1)</f>
        <v/>
      </c>
      <c r="Q130" s="21" t="str">
        <f>IF(ValueObject[[#This Row],[SQLite_型]]="","",ValueObject[[#This Row],[DBテーブル_物理名]]&amp;" "&amp;ValueObject[[#This Row],[SQLite_型]])</f>
        <v/>
      </c>
      <c r="R130" s="19" t="str" cm="1">
        <f t="array" ref="R130">SUBSTITUTE(SUBSTITUTE(Templates[Repository_Entity_Args_NotNull],"__Convert__",ValueObject[[#This Row],[Convert]]),"__TableColumn__",ValueObject[[#This Row],[DBテーブル_物理名]])</f>
        <v>(reader["0"])</v>
      </c>
      <c r="S130" s="19" t="str" cm="1">
        <f t="array" ref="S130">SUBSTITUTE(SUBSTITUTE(Templates[Repository_Entity_Args_Null],"__Convert__",ValueObject[[#This Row],[Convert]]),"__TableColumn__",ValueObject[[#This Row],[DBテーブル_物理名]])</f>
        <v>reader["0"] != DBNull.Value ? (reader["0"]) : null</v>
      </c>
      <c r="T130" s="19" t="str">
        <f>IF(ValueObject[[#This Row],[NotNull]]=1,ValueObject[[#This Row],[Repository_Entity_Args_NotNull]],ValueObject[[#This Row],[Repository_Entity_Args_Null]])</f>
        <v>reader["0"] != DBNull.Value ? (reader["0"]) : null</v>
      </c>
      <c r="U130" s="19" t="str">
        <f>ValueObject[[#This Row],[DBテーブル_物理名]]&amp;" = @"&amp;ValueObject[[#This Row],[DBテーブル_物理名]]</f>
        <v>0 = @0</v>
      </c>
      <c r="V130" s="19" t="str" cm="1">
        <f t="array" ref="V130">SUBSTITUTE(SUBSTITUTE(Templates[SQLiteParameter_Args],"__Column__",ValueObject[[#This Row],[DBテーブル_物理名]]),"__VO__",ValueObject[[#This Row],[Entity_プロパティ]])</f>
        <v>new SQLiteParameter("@0", entity..Value)</v>
      </c>
      <c r="W130" s="19" t="str" cm="1">
        <f t="array" ref="W130">SUBSTITUTE(SUBSTITUTE(Templates[ViewModelEntity_Property_get],"__Type__",ValueObject[[#This Row],[型]]),"__EntityProperty__",ValueObject[[#This Row],[Entity_プロパティ]])</f>
        <v xml:space="preserve">        public ?  =&gt; _entity..Value;</v>
      </c>
      <c r="X130" s="19" t="str" cm="1">
        <f t="array" ref="X130">SUBSTITUTE(SUBSTITUTE(Templates[ViewModelEntity_Property_getset],"__Type__",ValueObject[[#This Row],[型]]),"__EntityProperty__",ValueObject[[#This Row],[Entity_プロパティ]])</f>
        <v xml:space="preserve">       public ?  
        {
            get { return _entity..Value; }
            set { _entity. = new (value); }
        }</v>
      </c>
      <c r="Y130" s="19" t="str" cm="1">
        <f t="array" ref="Y13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1" spans="2:25" ht="20.05" customHeight="1" x14ac:dyDescent="0.4">
      <c r="B131" s="20">
        <f>ROW(ValueObject[[#This Row],[VONo]])-3</f>
        <v>128</v>
      </c>
      <c r="C131" s="21" t="str">
        <f>_xlfn.XLOOKUP(ValueObject[[#This Row],[VONo]],InputValueObjects[VONo],InputValueObjects[Entity],"",0,1)</f>
        <v/>
      </c>
      <c r="D131" s="21" t="str">
        <f>_xlfn.XLOOKUP(ValueObject[[#This Row],[VONo]],InputValueObjects[VONo],InputValueObjects[ValueObject],"",0,1)</f>
        <v/>
      </c>
      <c r="E131" s="21">
        <f>_xlfn.XLOOKUP(ValueObject[[#This Row],[VONo]],InputValueObjects[VONo],InputValueObjects[DBカラム_物理名],"",0,1)</f>
        <v>0</v>
      </c>
      <c r="F131" s="19" t="str">
        <f>"@"&amp;ValueObject[[#This Row],[DBテーブル_物理名]]</f>
        <v>@0</v>
      </c>
      <c r="G131" s="21">
        <f>_xlfn.XLOOKUP(ValueObject[[#This Row],[VONo]],InputValueObjects[VONo],InputValueObjects[PK],"",0,1)</f>
        <v>0</v>
      </c>
      <c r="H131" s="21">
        <f>_xlfn.XLOOKUP(ValueObject[[#This Row],[VONo]],InputValueObjects[VONo],InputValueObjects[NotNull],"",0,1)</f>
        <v>0</v>
      </c>
      <c r="I131" s="21" t="str">
        <f>_xlfn.XLOOKUP(ValueObject[[#This Row],[VONo]],InputValueObjects[VONo],InputValueObjects[型],"",0,1)</f>
        <v>?</v>
      </c>
      <c r="J131" s="21" t="str">
        <f>REPLACE(ValueObject[[#This Row],[ValueObject]],1,1,LOWER(LEFT(ValueObject[[#This Row],[ValueObject]])))</f>
        <v/>
      </c>
      <c r="K131" s="21" t="str">
        <f>ValueObject[[#This Row],[型]]&amp;" "&amp;ValueObject[[#This Row],[変数_VO]]</f>
        <v xml:space="preserve">? </v>
      </c>
      <c r="L131" s="21" t="str">
        <f>_xlfn.XLOOKUP(ValueObject[[#This Row],[VONo]],InputValueObjects[VONo],InputValueObjects[Entity_プロパティ],"",0,1)</f>
        <v/>
      </c>
      <c r="M131" s="21" t="str">
        <f>ValueObject[[#This Row],[Entity_プロパティ]]&amp;" = new "&amp;ValueObject[[#This Row],[ValueObject]]&amp;"("&amp;ValueObject[[#This Row],[変数_VO]]&amp;");"</f>
        <v xml:space="preserve"> = new ();</v>
      </c>
      <c r="N131" s="21" t="str">
        <f>"public "&amp;ValueObject[[#This Row],[ValueObject]]&amp;" "&amp;ValueObject[[#This Row],[Entity_プロパティ]]&amp;" { get; }"</f>
        <v>public   { get; }</v>
      </c>
      <c r="O131" s="21" t="str">
        <f>_xlfn.XLOOKUP(SUBSTITUTE(ValueObject[[#This Row],[型]],"?",""),Types[型],Types[Convert],"",,1)</f>
        <v/>
      </c>
      <c r="P131" s="21" t="str">
        <f>_xlfn.XLOOKUP(SUBSTITUTE(ValueObject[[#This Row],[型]],"?",""),Types[型],Types[型_SQLite],"",0,1)</f>
        <v/>
      </c>
      <c r="Q131" s="21" t="str">
        <f>IF(ValueObject[[#This Row],[SQLite_型]]="","",ValueObject[[#This Row],[DBテーブル_物理名]]&amp;" "&amp;ValueObject[[#This Row],[SQLite_型]])</f>
        <v/>
      </c>
      <c r="R131" s="19" t="str" cm="1">
        <f t="array" ref="R131">SUBSTITUTE(SUBSTITUTE(Templates[Repository_Entity_Args_NotNull],"__Convert__",ValueObject[[#This Row],[Convert]]),"__TableColumn__",ValueObject[[#This Row],[DBテーブル_物理名]])</f>
        <v>(reader["0"])</v>
      </c>
      <c r="S131" s="19" t="str" cm="1">
        <f t="array" ref="S131">SUBSTITUTE(SUBSTITUTE(Templates[Repository_Entity_Args_Null],"__Convert__",ValueObject[[#This Row],[Convert]]),"__TableColumn__",ValueObject[[#This Row],[DBテーブル_物理名]])</f>
        <v>reader["0"] != DBNull.Value ? (reader["0"]) : null</v>
      </c>
      <c r="T131" s="19" t="str">
        <f>IF(ValueObject[[#This Row],[NotNull]]=1,ValueObject[[#This Row],[Repository_Entity_Args_NotNull]],ValueObject[[#This Row],[Repository_Entity_Args_Null]])</f>
        <v>reader["0"] != DBNull.Value ? (reader["0"]) : null</v>
      </c>
      <c r="U131" s="19" t="str">
        <f>ValueObject[[#This Row],[DBテーブル_物理名]]&amp;" = @"&amp;ValueObject[[#This Row],[DBテーブル_物理名]]</f>
        <v>0 = @0</v>
      </c>
      <c r="V131" s="19" t="str" cm="1">
        <f t="array" ref="V131">SUBSTITUTE(SUBSTITUTE(Templates[SQLiteParameter_Args],"__Column__",ValueObject[[#This Row],[DBテーブル_物理名]]),"__VO__",ValueObject[[#This Row],[Entity_プロパティ]])</f>
        <v>new SQLiteParameter("@0", entity..Value)</v>
      </c>
      <c r="W131" s="19" t="str" cm="1">
        <f t="array" ref="W131">SUBSTITUTE(SUBSTITUTE(Templates[ViewModelEntity_Property_get],"__Type__",ValueObject[[#This Row],[型]]),"__EntityProperty__",ValueObject[[#This Row],[Entity_プロパティ]])</f>
        <v xml:space="preserve">        public ?  =&gt; _entity..Value;</v>
      </c>
      <c r="X131" s="19" t="str" cm="1">
        <f t="array" ref="X131">SUBSTITUTE(SUBSTITUTE(Templates[ViewModelEntity_Property_getset],"__Type__",ValueObject[[#This Row],[型]]),"__EntityProperty__",ValueObject[[#This Row],[Entity_プロパティ]])</f>
        <v xml:space="preserve">       public ?  
        {
            get { return _entity..Value; }
            set { _entity. = new (value); }
        }</v>
      </c>
      <c r="Y131" s="19" t="str" cm="1">
        <f t="array" ref="Y13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2" spans="2:25" ht="20.05" customHeight="1" x14ac:dyDescent="0.4">
      <c r="B132" s="20">
        <f>ROW(ValueObject[[#This Row],[VONo]])-3</f>
        <v>129</v>
      </c>
      <c r="C132" s="21" t="str">
        <f>_xlfn.XLOOKUP(ValueObject[[#This Row],[VONo]],InputValueObjects[VONo],InputValueObjects[Entity],"",0,1)</f>
        <v/>
      </c>
      <c r="D132" s="21" t="str">
        <f>_xlfn.XLOOKUP(ValueObject[[#This Row],[VONo]],InputValueObjects[VONo],InputValueObjects[ValueObject],"",0,1)</f>
        <v/>
      </c>
      <c r="E132" s="21">
        <f>_xlfn.XLOOKUP(ValueObject[[#This Row],[VONo]],InputValueObjects[VONo],InputValueObjects[DBカラム_物理名],"",0,1)</f>
        <v>0</v>
      </c>
      <c r="F132" s="19" t="str">
        <f>"@"&amp;ValueObject[[#This Row],[DBテーブル_物理名]]</f>
        <v>@0</v>
      </c>
      <c r="G132" s="21">
        <f>_xlfn.XLOOKUP(ValueObject[[#This Row],[VONo]],InputValueObjects[VONo],InputValueObjects[PK],"",0,1)</f>
        <v>0</v>
      </c>
      <c r="H132" s="21">
        <f>_xlfn.XLOOKUP(ValueObject[[#This Row],[VONo]],InputValueObjects[VONo],InputValueObjects[NotNull],"",0,1)</f>
        <v>0</v>
      </c>
      <c r="I132" s="21" t="str">
        <f>_xlfn.XLOOKUP(ValueObject[[#This Row],[VONo]],InputValueObjects[VONo],InputValueObjects[型],"",0,1)</f>
        <v>?</v>
      </c>
      <c r="J132" s="21" t="str">
        <f>REPLACE(ValueObject[[#This Row],[ValueObject]],1,1,LOWER(LEFT(ValueObject[[#This Row],[ValueObject]])))</f>
        <v/>
      </c>
      <c r="K132" s="21" t="str">
        <f>ValueObject[[#This Row],[型]]&amp;" "&amp;ValueObject[[#This Row],[変数_VO]]</f>
        <v xml:space="preserve">? </v>
      </c>
      <c r="L132" s="21" t="str">
        <f>_xlfn.XLOOKUP(ValueObject[[#This Row],[VONo]],InputValueObjects[VONo],InputValueObjects[Entity_プロパティ],"",0,1)</f>
        <v/>
      </c>
      <c r="M132" s="21" t="str">
        <f>ValueObject[[#This Row],[Entity_プロパティ]]&amp;" = new "&amp;ValueObject[[#This Row],[ValueObject]]&amp;"("&amp;ValueObject[[#This Row],[変数_VO]]&amp;");"</f>
        <v xml:space="preserve"> = new ();</v>
      </c>
      <c r="N132" s="21" t="str">
        <f>"public "&amp;ValueObject[[#This Row],[ValueObject]]&amp;" "&amp;ValueObject[[#This Row],[Entity_プロパティ]]&amp;" { get; }"</f>
        <v>public   { get; }</v>
      </c>
      <c r="O132" s="21" t="str">
        <f>_xlfn.XLOOKUP(SUBSTITUTE(ValueObject[[#This Row],[型]],"?",""),Types[型],Types[Convert],"",,1)</f>
        <v/>
      </c>
      <c r="P132" s="21" t="str">
        <f>_xlfn.XLOOKUP(SUBSTITUTE(ValueObject[[#This Row],[型]],"?",""),Types[型],Types[型_SQLite],"",0,1)</f>
        <v/>
      </c>
      <c r="Q132" s="21" t="str">
        <f>IF(ValueObject[[#This Row],[SQLite_型]]="","",ValueObject[[#This Row],[DBテーブル_物理名]]&amp;" "&amp;ValueObject[[#This Row],[SQLite_型]])</f>
        <v/>
      </c>
      <c r="R132" s="19" t="str" cm="1">
        <f t="array" ref="R132">SUBSTITUTE(SUBSTITUTE(Templates[Repository_Entity_Args_NotNull],"__Convert__",ValueObject[[#This Row],[Convert]]),"__TableColumn__",ValueObject[[#This Row],[DBテーブル_物理名]])</f>
        <v>(reader["0"])</v>
      </c>
      <c r="S132" s="19" t="str" cm="1">
        <f t="array" ref="S132">SUBSTITUTE(SUBSTITUTE(Templates[Repository_Entity_Args_Null],"__Convert__",ValueObject[[#This Row],[Convert]]),"__TableColumn__",ValueObject[[#This Row],[DBテーブル_物理名]])</f>
        <v>reader["0"] != DBNull.Value ? (reader["0"]) : null</v>
      </c>
      <c r="T132" s="19" t="str">
        <f>IF(ValueObject[[#This Row],[NotNull]]=1,ValueObject[[#This Row],[Repository_Entity_Args_NotNull]],ValueObject[[#This Row],[Repository_Entity_Args_Null]])</f>
        <v>reader["0"] != DBNull.Value ? (reader["0"]) : null</v>
      </c>
      <c r="U132" s="19" t="str">
        <f>ValueObject[[#This Row],[DBテーブル_物理名]]&amp;" = @"&amp;ValueObject[[#This Row],[DBテーブル_物理名]]</f>
        <v>0 = @0</v>
      </c>
      <c r="V132" s="19" t="str" cm="1">
        <f t="array" ref="V132">SUBSTITUTE(SUBSTITUTE(Templates[SQLiteParameter_Args],"__Column__",ValueObject[[#This Row],[DBテーブル_物理名]]),"__VO__",ValueObject[[#This Row],[Entity_プロパティ]])</f>
        <v>new SQLiteParameter("@0", entity..Value)</v>
      </c>
      <c r="W132" s="19" t="str" cm="1">
        <f t="array" ref="W132">SUBSTITUTE(SUBSTITUTE(Templates[ViewModelEntity_Property_get],"__Type__",ValueObject[[#This Row],[型]]),"__EntityProperty__",ValueObject[[#This Row],[Entity_プロパティ]])</f>
        <v xml:space="preserve">        public ?  =&gt; _entity..Value;</v>
      </c>
      <c r="X132" s="19" t="str" cm="1">
        <f t="array" ref="X132">SUBSTITUTE(SUBSTITUTE(Templates[ViewModelEntity_Property_getset],"__Type__",ValueObject[[#This Row],[型]]),"__EntityProperty__",ValueObject[[#This Row],[Entity_プロパティ]])</f>
        <v xml:space="preserve">       public ?  
        {
            get { return _entity..Value; }
            set { _entity. = new (value); }
        }</v>
      </c>
      <c r="Y132" s="19" t="str" cm="1">
        <f t="array" ref="Y13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3" spans="2:25" ht="20.05" customHeight="1" x14ac:dyDescent="0.4">
      <c r="B133" s="20">
        <f>ROW(ValueObject[[#This Row],[VONo]])-3</f>
        <v>130</v>
      </c>
      <c r="C133" s="21" t="str">
        <f>_xlfn.XLOOKUP(ValueObject[[#This Row],[VONo]],InputValueObjects[VONo],InputValueObjects[Entity],"",0,1)</f>
        <v/>
      </c>
      <c r="D133" s="21" t="str">
        <f>_xlfn.XLOOKUP(ValueObject[[#This Row],[VONo]],InputValueObjects[VONo],InputValueObjects[ValueObject],"",0,1)</f>
        <v/>
      </c>
      <c r="E133" s="21">
        <f>_xlfn.XLOOKUP(ValueObject[[#This Row],[VONo]],InputValueObjects[VONo],InputValueObjects[DBカラム_物理名],"",0,1)</f>
        <v>0</v>
      </c>
      <c r="F133" s="19" t="str">
        <f>"@"&amp;ValueObject[[#This Row],[DBテーブル_物理名]]</f>
        <v>@0</v>
      </c>
      <c r="G133" s="21">
        <f>_xlfn.XLOOKUP(ValueObject[[#This Row],[VONo]],InputValueObjects[VONo],InputValueObjects[PK],"",0,1)</f>
        <v>0</v>
      </c>
      <c r="H133" s="21">
        <f>_xlfn.XLOOKUP(ValueObject[[#This Row],[VONo]],InputValueObjects[VONo],InputValueObjects[NotNull],"",0,1)</f>
        <v>0</v>
      </c>
      <c r="I133" s="21" t="str">
        <f>_xlfn.XLOOKUP(ValueObject[[#This Row],[VONo]],InputValueObjects[VONo],InputValueObjects[型],"",0,1)</f>
        <v>?</v>
      </c>
      <c r="J133" s="21" t="str">
        <f>REPLACE(ValueObject[[#This Row],[ValueObject]],1,1,LOWER(LEFT(ValueObject[[#This Row],[ValueObject]])))</f>
        <v/>
      </c>
      <c r="K133" s="21" t="str">
        <f>ValueObject[[#This Row],[型]]&amp;" "&amp;ValueObject[[#This Row],[変数_VO]]</f>
        <v xml:space="preserve">? </v>
      </c>
      <c r="L133" s="21" t="str">
        <f>_xlfn.XLOOKUP(ValueObject[[#This Row],[VONo]],InputValueObjects[VONo],InputValueObjects[Entity_プロパティ],"",0,1)</f>
        <v/>
      </c>
      <c r="M133" s="21" t="str">
        <f>ValueObject[[#This Row],[Entity_プロパティ]]&amp;" = new "&amp;ValueObject[[#This Row],[ValueObject]]&amp;"("&amp;ValueObject[[#This Row],[変数_VO]]&amp;");"</f>
        <v xml:space="preserve"> = new ();</v>
      </c>
      <c r="N133" s="21" t="str">
        <f>"public "&amp;ValueObject[[#This Row],[ValueObject]]&amp;" "&amp;ValueObject[[#This Row],[Entity_プロパティ]]&amp;" { get; }"</f>
        <v>public   { get; }</v>
      </c>
      <c r="O133" s="21" t="str">
        <f>_xlfn.XLOOKUP(SUBSTITUTE(ValueObject[[#This Row],[型]],"?",""),Types[型],Types[Convert],"",,1)</f>
        <v/>
      </c>
      <c r="P133" s="21" t="str">
        <f>_xlfn.XLOOKUP(SUBSTITUTE(ValueObject[[#This Row],[型]],"?",""),Types[型],Types[型_SQLite],"",0,1)</f>
        <v/>
      </c>
      <c r="Q133" s="21" t="str">
        <f>IF(ValueObject[[#This Row],[SQLite_型]]="","",ValueObject[[#This Row],[DBテーブル_物理名]]&amp;" "&amp;ValueObject[[#This Row],[SQLite_型]])</f>
        <v/>
      </c>
      <c r="R133" s="19" t="str" cm="1">
        <f t="array" ref="R133">SUBSTITUTE(SUBSTITUTE(Templates[Repository_Entity_Args_NotNull],"__Convert__",ValueObject[[#This Row],[Convert]]),"__TableColumn__",ValueObject[[#This Row],[DBテーブル_物理名]])</f>
        <v>(reader["0"])</v>
      </c>
      <c r="S133" s="19" t="str" cm="1">
        <f t="array" ref="S133">SUBSTITUTE(SUBSTITUTE(Templates[Repository_Entity_Args_Null],"__Convert__",ValueObject[[#This Row],[Convert]]),"__TableColumn__",ValueObject[[#This Row],[DBテーブル_物理名]])</f>
        <v>reader["0"] != DBNull.Value ? (reader["0"]) : null</v>
      </c>
      <c r="T133" s="19" t="str">
        <f>IF(ValueObject[[#This Row],[NotNull]]=1,ValueObject[[#This Row],[Repository_Entity_Args_NotNull]],ValueObject[[#This Row],[Repository_Entity_Args_Null]])</f>
        <v>reader["0"] != DBNull.Value ? (reader["0"]) : null</v>
      </c>
      <c r="U133" s="19" t="str">
        <f>ValueObject[[#This Row],[DBテーブル_物理名]]&amp;" = @"&amp;ValueObject[[#This Row],[DBテーブル_物理名]]</f>
        <v>0 = @0</v>
      </c>
      <c r="V133" s="19" t="str" cm="1">
        <f t="array" ref="V133">SUBSTITUTE(SUBSTITUTE(Templates[SQLiteParameter_Args],"__Column__",ValueObject[[#This Row],[DBテーブル_物理名]]),"__VO__",ValueObject[[#This Row],[Entity_プロパティ]])</f>
        <v>new SQLiteParameter("@0", entity..Value)</v>
      </c>
      <c r="W133" s="19" t="str" cm="1">
        <f t="array" ref="W133">SUBSTITUTE(SUBSTITUTE(Templates[ViewModelEntity_Property_get],"__Type__",ValueObject[[#This Row],[型]]),"__EntityProperty__",ValueObject[[#This Row],[Entity_プロパティ]])</f>
        <v xml:space="preserve">        public ?  =&gt; _entity..Value;</v>
      </c>
      <c r="X133" s="19" t="str" cm="1">
        <f t="array" ref="X133">SUBSTITUTE(SUBSTITUTE(Templates[ViewModelEntity_Property_getset],"__Type__",ValueObject[[#This Row],[型]]),"__EntityProperty__",ValueObject[[#This Row],[Entity_プロパティ]])</f>
        <v xml:space="preserve">       public ?  
        {
            get { return _entity..Value; }
            set { _entity. = new (value); }
        }</v>
      </c>
      <c r="Y133" s="19" t="str" cm="1">
        <f t="array" ref="Y13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sheetData>
  <phoneticPr fontId="1"/>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91DE4-096E-45DF-84FB-9579ACB8B05C}">
  <dimension ref="A1:G23"/>
  <sheetViews>
    <sheetView zoomScale="70" zoomScaleNormal="70" workbookViewId="0">
      <selection activeCell="G4" sqref="G4"/>
    </sheetView>
  </sheetViews>
  <sheetFormatPr defaultRowHeight="15.45" x14ac:dyDescent="0.4"/>
  <cols>
    <col min="1" max="1" width="2.5625" customWidth="1"/>
    <col min="2" max="2" width="5.6875" customWidth="1"/>
    <col min="3" max="3" width="31" bestFit="1" customWidth="1"/>
    <col min="4" max="4" width="31" customWidth="1"/>
    <col min="5" max="5" width="28.8125" customWidth="1"/>
    <col min="6" max="6" width="43.3125" customWidth="1"/>
    <col min="7" max="7" width="45.125" customWidth="1"/>
  </cols>
  <sheetData>
    <row r="1" spans="1:7" ht="19.3" x14ac:dyDescent="0.4">
      <c r="A1" s="1" t="s">
        <v>7</v>
      </c>
    </row>
    <row r="3" spans="1:7" x14ac:dyDescent="0.4">
      <c r="B3" s="15" t="s">
        <v>29</v>
      </c>
      <c r="C3" s="15" t="s">
        <v>7</v>
      </c>
      <c r="D3" s="15" t="s">
        <v>25</v>
      </c>
      <c r="E3" s="15" t="s">
        <v>30</v>
      </c>
      <c r="F3" s="15" t="s">
        <v>27</v>
      </c>
      <c r="G3" s="18" t="s">
        <v>32</v>
      </c>
    </row>
    <row r="4" spans="1:7" ht="225.45" customHeight="1" x14ac:dyDescent="0.4">
      <c r="B4" s="20">
        <f>ROW(Entity[[#This Row],[ENo]])-3</f>
        <v>1</v>
      </c>
      <c r="C4" s="21" t="str">
        <f>_xlfn.XLOOKUP(Entity[[#This Row],[ENo]],InputEntities[ENo],InputEntities[Entity],"",0,1)</f>
        <v>SampleMstEntity</v>
      </c>
      <c r="D4" s="19" t="str" cm="1">
        <f t="array" ref="D4">_xlfn.TEXTJOIN(","&amp;CHAR(10)&amp;REPT(CHAR(9),3),TRUE,_xlfn._xlws.FILTER(ValueObject[Entity_コンストラクタ引数],ValueObject[Entity]=Entity[[#This Row],[Entity]]))</f>
        <v>string sampleCode,
			string sampleName</v>
      </c>
      <c r="E4" s="19" t="str" cm="1">
        <f t="array" ref="E4">_xlfn.TEXTJOIN(CHAR(10)&amp;REPT(CHAR(9),3),TRUE,_xlfn._xlws.FILTER(ValueObject[Entity_コンストラクタ],ValueObject[Entity]=Entity[[#This Row],[Entity]]))</f>
        <v>SampleCode = new SampleCode(sampleCode);
			SampleName = new SampleName(sampleName);</v>
      </c>
      <c r="F4" s="19" t="str" cm="1">
        <f t="array" ref="F4">_xlfn.TEXTJOIN(CHAR(10),TRUE,_xlfn._xlws.FILTER(ValueObject[Entity_プロパティ_get],ValueObject[Entity]=Entity[[#This Row],[Entity]]))</f>
        <v>public SampleCode SampleCode { get; }
public SampleName SampleName { get; }</v>
      </c>
      <c r="G4" s="19" t="str" cm="1">
        <f t="array" ref="G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SampleMstEntity
    {
        public SampleMstEntity(
            string sampleCode,
			string sampleName)
        {
            SampleCode = new SampleCode(sampleCode);
			SampleName = new SampleName(sampleName);
        }
        public SampleCode SampleCode { get; }
public SampleName SampleName { get; }
    }
}</v>
      </c>
    </row>
    <row r="5" spans="1:7" ht="19.75" customHeight="1" x14ac:dyDescent="0.4">
      <c r="B5" s="20">
        <f>ROW(Entity[[#This Row],[ENo]])-3</f>
        <v>2</v>
      </c>
      <c r="C5" s="21" t="str">
        <f>_xlfn.XLOOKUP(Entity[[#This Row],[ENo]],InputEntities[ENo],InputEntities[Entity],"",0,1)</f>
        <v/>
      </c>
      <c r="D5" s="19" t="str" cm="1">
        <f t="array" ref="D5">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5" s="19" t="str" cm="1">
        <f t="array" ref="E5">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5" s="19" t="str" cm="1">
        <f t="array" ref="F5">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5" s="19" t="str" cm="1">
        <f t="array" ref="G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6" spans="1:7" ht="19.75" customHeight="1" x14ac:dyDescent="0.4">
      <c r="B6" s="20">
        <f>ROW(Entity[[#This Row],[ENo]])-3</f>
        <v>3</v>
      </c>
      <c r="C6" s="21" t="str">
        <f>_xlfn.XLOOKUP(Entity[[#This Row],[ENo]],InputEntities[ENo],InputEntities[Entity],"",0,1)</f>
        <v/>
      </c>
      <c r="D6" s="19" t="str" cm="1">
        <f t="array" ref="D6">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6" s="19" t="str" cm="1">
        <f t="array" ref="E6">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6" s="19" t="str" cm="1">
        <f t="array" ref="F6">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6" s="19" t="str" cm="1">
        <f t="array" ref="G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7" spans="1:7" ht="20.05" customHeight="1" x14ac:dyDescent="0.4">
      <c r="B7" s="20">
        <f>ROW(Entity[[#This Row],[ENo]])-3</f>
        <v>4</v>
      </c>
      <c r="C7" s="21" t="str">
        <f>_xlfn.XLOOKUP(Entity[[#This Row],[ENo]],InputEntities[ENo],InputEntities[Entity],"",0,1)</f>
        <v/>
      </c>
      <c r="D7" s="19" t="str" cm="1">
        <f t="array" ref="D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7" s="19" t="str" cm="1">
        <f t="array" ref="E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7" s="19" t="str" cm="1">
        <f t="array" ref="F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7" s="19" t="str" cm="1">
        <f t="array" ref="G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8" spans="1:7" ht="20.05" customHeight="1" x14ac:dyDescent="0.4">
      <c r="B8" s="20">
        <f>ROW(Entity[[#This Row],[ENo]])-3</f>
        <v>5</v>
      </c>
      <c r="C8" s="21" t="str">
        <f>_xlfn.XLOOKUP(Entity[[#This Row],[ENo]],InputEntities[ENo],InputEntities[Entity],"",0,1)</f>
        <v/>
      </c>
      <c r="D8" s="19" t="str" cm="1">
        <f t="array" ref="D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8" s="19" t="str" cm="1">
        <f t="array" ref="E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8" s="19" t="str" cm="1">
        <f t="array" ref="F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8" s="19" t="str" cm="1">
        <f t="array" ref="G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9" spans="1:7" ht="20.05" customHeight="1" x14ac:dyDescent="0.4">
      <c r="B9" s="20">
        <f>ROW(Entity[[#This Row],[ENo]])-3</f>
        <v>6</v>
      </c>
      <c r="C9" s="21" t="str">
        <f>_xlfn.XLOOKUP(Entity[[#This Row],[ENo]],InputEntities[ENo],InputEntities[Entity],"",0,1)</f>
        <v/>
      </c>
      <c r="D9" s="19" t="str" cm="1">
        <f t="array" ref="D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9" s="19" t="str" cm="1">
        <f t="array" ref="E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9" s="19" t="str" cm="1">
        <f t="array" ref="F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9" s="19" t="str" cm="1">
        <f t="array" ref="G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0" spans="1:7" ht="20.05" customHeight="1" x14ac:dyDescent="0.4">
      <c r="B10" s="20">
        <f>ROW(Entity[[#This Row],[ENo]])-3</f>
        <v>7</v>
      </c>
      <c r="C10" s="21" t="str">
        <f>_xlfn.XLOOKUP(Entity[[#This Row],[ENo]],InputEntities[ENo],InputEntities[Entity],"",0,1)</f>
        <v/>
      </c>
      <c r="D10" s="19" t="str" cm="1">
        <f t="array" ref="D1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0" s="19" t="str" cm="1">
        <f t="array" ref="E1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0" s="19" t="str" cm="1">
        <f t="array" ref="F1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0" s="19" t="str" cm="1">
        <f t="array" ref="G1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1" spans="1:7" ht="20.05" customHeight="1" x14ac:dyDescent="0.4">
      <c r="B11" s="20">
        <f>ROW(Entity[[#This Row],[ENo]])-3</f>
        <v>8</v>
      </c>
      <c r="C11" s="21" t="str">
        <f>_xlfn.XLOOKUP(Entity[[#This Row],[ENo]],InputEntities[ENo],InputEntities[Entity],"",0,1)</f>
        <v/>
      </c>
      <c r="D11" s="19" t="str" cm="1">
        <f t="array" ref="D1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1" s="19" t="str" cm="1">
        <f t="array" ref="E1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1" s="19" t="str" cm="1">
        <f t="array" ref="F1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1" s="19" t="str" cm="1">
        <f t="array" ref="G1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2" spans="1:7" ht="20.05" customHeight="1" x14ac:dyDescent="0.4">
      <c r="B12" s="20">
        <f>ROW(Entity[[#This Row],[ENo]])-3</f>
        <v>9</v>
      </c>
      <c r="C12" s="21" t="str">
        <f>_xlfn.XLOOKUP(Entity[[#This Row],[ENo]],InputEntities[ENo],InputEntities[Entity],"",0,1)</f>
        <v/>
      </c>
      <c r="D12" s="19" t="str" cm="1">
        <f t="array" ref="D1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2" s="19" t="str" cm="1">
        <f t="array" ref="E1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2" s="19" t="str" cm="1">
        <f t="array" ref="F1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2" s="19" t="str" cm="1">
        <f t="array" ref="G1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3" spans="1:7" ht="20.05" customHeight="1" x14ac:dyDescent="0.4">
      <c r="B13" s="20">
        <f>ROW(Entity[[#This Row],[ENo]])-3</f>
        <v>10</v>
      </c>
      <c r="C13" s="21" t="str">
        <f>_xlfn.XLOOKUP(Entity[[#This Row],[ENo]],InputEntities[ENo],InputEntities[Entity],"",0,1)</f>
        <v/>
      </c>
      <c r="D13" s="19" t="str" cm="1">
        <f t="array" ref="D1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3" s="19" t="str" cm="1">
        <f t="array" ref="E1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3" s="19" t="str" cm="1">
        <f t="array" ref="F1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3" s="19" t="str" cm="1">
        <f t="array" ref="G1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4" spans="1:7" ht="20.05" customHeight="1" x14ac:dyDescent="0.4">
      <c r="B14" s="20">
        <f>ROW(Entity[[#This Row],[ENo]])-3</f>
        <v>11</v>
      </c>
      <c r="C14" s="21" t="str">
        <f>_xlfn.XLOOKUP(Entity[[#This Row],[ENo]],InputEntities[ENo],InputEntities[Entity],"",0,1)</f>
        <v/>
      </c>
      <c r="D14" s="19" t="str" cm="1">
        <f t="array" ref="D14">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4" s="19" t="str" cm="1">
        <f t="array" ref="E14">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4" s="19" t="str" cm="1">
        <f t="array" ref="F14">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4" s="19" t="str" cm="1">
        <f t="array" ref="G1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5" spans="1:7" ht="20.05" customHeight="1" x14ac:dyDescent="0.4">
      <c r="B15" s="20">
        <f>ROW(Entity[[#This Row],[ENo]])-3</f>
        <v>12</v>
      </c>
      <c r="C15" s="21" t="str">
        <f>_xlfn.XLOOKUP(Entity[[#This Row],[ENo]],InputEntities[ENo],InputEntities[Entity],"",0,1)</f>
        <v/>
      </c>
      <c r="D15" s="19" t="str" cm="1">
        <f t="array" ref="D15">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5" s="19" t="str" cm="1">
        <f t="array" ref="E15">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5" s="19" t="str" cm="1">
        <f t="array" ref="F15">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5" s="19" t="str" cm="1">
        <f t="array" ref="G1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6" spans="1:7" ht="20.05" customHeight="1" x14ac:dyDescent="0.4">
      <c r="B16" s="20">
        <f>ROW(Entity[[#This Row],[ENo]])-3</f>
        <v>13</v>
      </c>
      <c r="C16" s="21" t="str">
        <f>_xlfn.XLOOKUP(Entity[[#This Row],[ENo]],InputEntities[ENo],InputEntities[Entity],"",0,1)</f>
        <v/>
      </c>
      <c r="D16" s="19" t="str" cm="1">
        <f t="array" ref="D16">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6" s="19" t="str" cm="1">
        <f t="array" ref="E16">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6" s="19" t="str" cm="1">
        <f t="array" ref="F16">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6" s="19" t="str" cm="1">
        <f t="array" ref="G1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7" spans="2:7" ht="20.05" customHeight="1" x14ac:dyDescent="0.4">
      <c r="B17" s="20">
        <f>ROW(Entity[[#This Row],[ENo]])-3</f>
        <v>14</v>
      </c>
      <c r="C17" s="21" t="str">
        <f>_xlfn.XLOOKUP(Entity[[#This Row],[ENo]],InputEntities[ENo],InputEntities[Entity],"",0,1)</f>
        <v/>
      </c>
      <c r="D17" s="19" t="str" cm="1">
        <f t="array" ref="D1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7" s="19" t="str" cm="1">
        <f t="array" ref="E1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7" s="19" t="str" cm="1">
        <f t="array" ref="F1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7" s="19" t="str" cm="1">
        <f t="array" ref="G1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8" spans="2:7" ht="20.05" customHeight="1" x14ac:dyDescent="0.4">
      <c r="B18" s="20">
        <f>ROW(Entity[[#This Row],[ENo]])-3</f>
        <v>15</v>
      </c>
      <c r="C18" s="21" t="str">
        <f>_xlfn.XLOOKUP(Entity[[#This Row],[ENo]],InputEntities[ENo],InputEntities[Entity],"",0,1)</f>
        <v/>
      </c>
      <c r="D18" s="19" t="str" cm="1">
        <f t="array" ref="D1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8" s="19" t="str" cm="1">
        <f t="array" ref="E1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8" s="19" t="str" cm="1">
        <f t="array" ref="F1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8" s="19" t="str" cm="1">
        <f t="array" ref="G1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9" spans="2:7" ht="20.05" customHeight="1" x14ac:dyDescent="0.4">
      <c r="B19" s="20">
        <f>ROW(Entity[[#This Row],[ENo]])-3</f>
        <v>16</v>
      </c>
      <c r="C19" s="21" t="str">
        <f>_xlfn.XLOOKUP(Entity[[#This Row],[ENo]],InputEntities[ENo],InputEntities[Entity],"",0,1)</f>
        <v/>
      </c>
      <c r="D19" s="19" t="str" cm="1">
        <f t="array" ref="D1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9" s="19" t="str" cm="1">
        <f t="array" ref="E1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9" s="19" t="str" cm="1">
        <f t="array" ref="F1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9" s="19" t="str" cm="1">
        <f t="array" ref="G1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0" spans="2:7" ht="20.05" customHeight="1" x14ac:dyDescent="0.4">
      <c r="B20" s="20">
        <f>ROW(Entity[[#This Row],[ENo]])-3</f>
        <v>17</v>
      </c>
      <c r="C20" s="21" t="str">
        <f>_xlfn.XLOOKUP(Entity[[#This Row],[ENo]],InputEntities[ENo],InputEntities[Entity],"",0,1)</f>
        <v/>
      </c>
      <c r="D20" s="19" t="str" cm="1">
        <f t="array" ref="D2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0" s="19" t="str" cm="1">
        <f t="array" ref="E2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0" s="19" t="str" cm="1">
        <f t="array" ref="F2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0" s="19" t="str" cm="1">
        <f t="array" ref="G2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1" spans="2:7" ht="20.05" customHeight="1" x14ac:dyDescent="0.4">
      <c r="B21" s="20">
        <f>ROW(Entity[[#This Row],[ENo]])-3</f>
        <v>18</v>
      </c>
      <c r="C21" s="21" t="str">
        <f>_xlfn.XLOOKUP(Entity[[#This Row],[ENo]],InputEntities[ENo],InputEntities[Entity],"",0,1)</f>
        <v/>
      </c>
      <c r="D21" s="19" t="str" cm="1">
        <f t="array" ref="D2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1" s="19" t="str" cm="1">
        <f t="array" ref="E2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1" s="19" t="str" cm="1">
        <f t="array" ref="F2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1" s="19" t="str" cm="1">
        <f t="array" ref="G2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2" spans="2:7" ht="20.05" customHeight="1" x14ac:dyDescent="0.4">
      <c r="B22" s="20">
        <f>ROW(Entity[[#This Row],[ENo]])-3</f>
        <v>19</v>
      </c>
      <c r="C22" s="21" t="str">
        <f>_xlfn.XLOOKUP(Entity[[#This Row],[ENo]],InputEntities[ENo],InputEntities[Entity],"",0,1)</f>
        <v/>
      </c>
      <c r="D22" s="19" t="str" cm="1">
        <f t="array" ref="D2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2" s="19" t="str" cm="1">
        <f t="array" ref="E2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2" s="19" t="str" cm="1">
        <f t="array" ref="F2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2" s="19" t="str" cm="1">
        <f t="array" ref="G2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3" spans="2:7" ht="20.05" customHeight="1" x14ac:dyDescent="0.4">
      <c r="B23" s="20">
        <f>ROW(Entity[[#This Row],[ENo]])-3</f>
        <v>20</v>
      </c>
      <c r="C23" s="21" t="str">
        <f>_xlfn.XLOOKUP(Entity[[#This Row],[ENo]],InputEntities[ENo],InputEntities[Entity],"",0,1)</f>
        <v/>
      </c>
      <c r="D23" s="19" t="str" cm="1">
        <f t="array" ref="D2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3" s="19" t="str" cm="1">
        <f t="array" ref="E2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3" s="19" t="str" cm="1">
        <f t="array" ref="F2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3" s="19" t="str" cm="1">
        <f t="array" ref="G2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sheetData>
  <phoneticPr fontId="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686DB-9FFE-4C9E-A8BE-8670D2C55BEB}">
  <dimension ref="A1:H23"/>
  <sheetViews>
    <sheetView zoomScale="85" zoomScaleNormal="85" workbookViewId="0">
      <selection activeCell="H4" sqref="H4"/>
    </sheetView>
  </sheetViews>
  <sheetFormatPr defaultRowHeight="15.45" x14ac:dyDescent="0.4"/>
  <cols>
    <col min="1" max="1" width="2.5625" customWidth="1"/>
    <col min="2" max="2" width="6.4375" bestFit="1" customWidth="1"/>
    <col min="3" max="3" width="16.25" bestFit="1" customWidth="1"/>
    <col min="4" max="4" width="16.25" customWidth="1"/>
    <col min="5" max="5" width="40.1875" customWidth="1"/>
    <col min="6" max="6" width="27.0625" customWidth="1"/>
    <col min="8" max="8" width="56.0625" customWidth="1"/>
  </cols>
  <sheetData>
    <row r="1" spans="1:8" ht="19.3" x14ac:dyDescent="0.4">
      <c r="A1" s="1" t="s">
        <v>96</v>
      </c>
    </row>
    <row r="3" spans="1:8" x14ac:dyDescent="0.4">
      <c r="B3" s="15" t="s">
        <v>29</v>
      </c>
      <c r="C3" s="15" t="s">
        <v>7</v>
      </c>
      <c r="D3" s="15" t="s">
        <v>19</v>
      </c>
      <c r="E3" s="15" t="s">
        <v>104</v>
      </c>
      <c r="F3" s="40" t="s">
        <v>105</v>
      </c>
      <c r="H3" s="41" t="s">
        <v>106</v>
      </c>
    </row>
    <row r="4" spans="1:8" ht="174.45" customHeight="1" x14ac:dyDescent="0.4">
      <c r="B4" s="20">
        <f>ROW(Repository_SQLite[[#This Row],[ENo]])-3</f>
        <v>1</v>
      </c>
      <c r="C4" s="21" t="str">
        <f>_xlfn.XLOOKUP(SQLite_CREATE[[#This Row],[ENo]],InputEntities[ENo],InputEntities[Entity],"",0,1)</f>
        <v>SampleMstEntity</v>
      </c>
      <c r="D4" s="21" t="str">
        <f>IF(SQLite_CREATE[[#This Row],[Entity]]="","",_xlfn.XLOOKUP(SQLite_CREATE[[#This Row],[ENo]],InputEntities[ENo],InputEntities[DBテーブル_物理名],"",0,1))</f>
        <v>tmp_sample_mst</v>
      </c>
      <c r="E4" s="19" t="str" cm="1">
        <f t="array" ref="E4">_xlfn.TEXTJOIN(",",TRUE,_xlfn._xlws.FILTER(ValueObject[SQLite_CREATE_Column],ValueObject[Entity]=SQLite_CREATE[[#This Row],[Entity]]))</f>
        <v>sample_code TEXT,sample_name TEXT</v>
      </c>
      <c r="F4" s="19" t="str" cm="1">
        <f t="array" ref="F4">IF(SQLite_CREATE[[#This Row],[Entity]]="","",SUBSTITUTE(SUBSTITUTE(Templates[SQLite_CREATE],"__Table__",SQLite_CREATE[[#This Row],[DBカラム_物理名]]),"__Columns__",SQLite_CREATE[[#This Row],[SQLite_CREATE_Columns]]))</f>
        <v>CREATE TABLE tmp_sample_mst(sample_code TEXT,sample_name TEXT);</v>
      </c>
      <c r="H4" s="19" t="str">
        <f>_xlfn.TEXTJOIN(CHAR(10),TRUE,SQLite_CREATE[SQLite_CREATEコード])</f>
        <v>CREATE TABLE tmp_sample_mst(sample_code TEXT,sample_name TEXT);</v>
      </c>
    </row>
    <row r="5" spans="1:8" ht="20.05" customHeight="1" x14ac:dyDescent="0.4">
      <c r="B5" s="20">
        <f>ROW(Repository_SQLite[[#This Row],[ENo]])-3</f>
        <v>2</v>
      </c>
      <c r="C5" s="21" t="str">
        <f>_xlfn.XLOOKUP(SQLite_CREATE[[#This Row],[ENo]],InputEntities[ENo],InputEntities[Entity],"",0,1)</f>
        <v/>
      </c>
      <c r="D5" s="21" t="str">
        <f>IF(SQLite_CREATE[[#This Row],[Entity]]="","",_xlfn.XLOOKUP(SQLite_CREATE[[#This Row],[ENo]],InputEntities[ENo],InputEntities[DBテーブル_物理名],"",0,1))</f>
        <v/>
      </c>
      <c r="E5" s="19" t="str" cm="1">
        <f t="array" ref="E5">_xlfn.TEXTJOIN(",",TRUE,_xlfn._xlws.FILTER(ValueObject[SQLite_CREATE_Column],ValueObject[Entity]=SQLite_CREATE[[#This Row],[Entity]]))</f>
        <v/>
      </c>
      <c r="F5" s="19" t="str" cm="1">
        <f t="array" ref="F5">IF(SQLite_CREATE[[#This Row],[Entity]]="","",SUBSTITUTE(SUBSTITUTE(Templates[SQLite_CREATE],"__Table__",SQLite_CREATE[[#This Row],[DBカラム_物理名]]),"__Columns__",SQLite_CREATE[[#This Row],[SQLite_CREATE_Columns]]))</f>
        <v/>
      </c>
    </row>
    <row r="6" spans="1:8" ht="20.05" customHeight="1" x14ac:dyDescent="0.4">
      <c r="B6" s="20">
        <f>ROW(Repository_SQLite[[#This Row],[ENo]])-3</f>
        <v>3</v>
      </c>
      <c r="C6" s="21" t="str">
        <f>_xlfn.XLOOKUP(SQLite_CREATE[[#This Row],[ENo]],InputEntities[ENo],InputEntities[Entity],"",0,1)</f>
        <v/>
      </c>
      <c r="D6" s="21" t="str">
        <f>IF(SQLite_CREATE[[#This Row],[Entity]]="","",_xlfn.XLOOKUP(SQLite_CREATE[[#This Row],[ENo]],InputEntities[ENo],InputEntities[DBテーブル_物理名],"",0,1))</f>
        <v/>
      </c>
      <c r="E6" s="19" t="str" cm="1">
        <f t="array" ref="E6">_xlfn.TEXTJOIN(",",TRUE,_xlfn._xlws.FILTER(ValueObject[SQLite_CREATE_Column],ValueObject[Entity]=SQLite_CREATE[[#This Row],[Entity]]))</f>
        <v/>
      </c>
      <c r="F6" s="19" t="str" cm="1">
        <f t="array" ref="F6">IF(SQLite_CREATE[[#This Row],[Entity]]="","",SUBSTITUTE(SUBSTITUTE(Templates[SQLite_CREATE],"__Table__",SQLite_CREATE[[#This Row],[DBカラム_物理名]]),"__Columns__",SQLite_CREATE[[#This Row],[SQLite_CREATE_Columns]]))</f>
        <v/>
      </c>
    </row>
    <row r="7" spans="1:8" ht="20.05" customHeight="1" x14ac:dyDescent="0.4">
      <c r="B7" s="20">
        <f>ROW(Repository_SQLite[[#This Row],[ENo]])-3</f>
        <v>4</v>
      </c>
      <c r="C7" s="21" t="str">
        <f>_xlfn.XLOOKUP(SQLite_CREATE[[#This Row],[ENo]],InputEntities[ENo],InputEntities[Entity],"",0,1)</f>
        <v/>
      </c>
      <c r="D7" s="21" t="str">
        <f>IF(SQLite_CREATE[[#This Row],[Entity]]="","",_xlfn.XLOOKUP(SQLite_CREATE[[#This Row],[ENo]],InputEntities[ENo],InputEntities[DBテーブル_物理名],"",0,1))</f>
        <v/>
      </c>
      <c r="E7" s="19" t="str" cm="1">
        <f t="array" ref="E7">_xlfn.TEXTJOIN(",",TRUE,_xlfn._xlws.FILTER(ValueObject[SQLite_CREATE_Column],ValueObject[Entity]=SQLite_CREATE[[#This Row],[Entity]]))</f>
        <v/>
      </c>
      <c r="F7" s="19" t="str" cm="1">
        <f t="array" ref="F7">IF(SQLite_CREATE[[#This Row],[Entity]]="","",SUBSTITUTE(SUBSTITUTE(Templates[SQLite_CREATE],"__Table__",SQLite_CREATE[[#This Row],[DBカラム_物理名]]),"__Columns__",SQLite_CREATE[[#This Row],[SQLite_CREATE_Columns]]))</f>
        <v/>
      </c>
    </row>
    <row r="8" spans="1:8" ht="20.05" customHeight="1" x14ac:dyDescent="0.4">
      <c r="B8" s="20">
        <f>ROW(Repository_SQLite[[#This Row],[ENo]])-3</f>
        <v>5</v>
      </c>
      <c r="C8" s="21" t="str">
        <f>_xlfn.XLOOKUP(SQLite_CREATE[[#This Row],[ENo]],InputEntities[ENo],InputEntities[Entity],"",0,1)</f>
        <v/>
      </c>
      <c r="D8" s="21" t="str">
        <f>IF(SQLite_CREATE[[#This Row],[Entity]]="","",_xlfn.XLOOKUP(SQLite_CREATE[[#This Row],[ENo]],InputEntities[ENo],InputEntities[DBテーブル_物理名],"",0,1))</f>
        <v/>
      </c>
      <c r="E8" s="19" t="str" cm="1">
        <f t="array" ref="E8">_xlfn.TEXTJOIN(",",TRUE,_xlfn._xlws.FILTER(ValueObject[SQLite_CREATE_Column],ValueObject[Entity]=SQLite_CREATE[[#This Row],[Entity]]))</f>
        <v/>
      </c>
      <c r="F8" s="19" t="str" cm="1">
        <f t="array" ref="F8">IF(SQLite_CREATE[[#This Row],[Entity]]="","",SUBSTITUTE(SUBSTITUTE(Templates[SQLite_CREATE],"__Table__",SQLite_CREATE[[#This Row],[DBカラム_物理名]]),"__Columns__",SQLite_CREATE[[#This Row],[SQLite_CREATE_Columns]]))</f>
        <v/>
      </c>
    </row>
    <row r="9" spans="1:8" ht="20.05" customHeight="1" x14ac:dyDescent="0.4">
      <c r="B9" s="20">
        <f>ROW(Repository_SQLite[[#This Row],[ENo]])-3</f>
        <v>6</v>
      </c>
      <c r="C9" s="21" t="str">
        <f>_xlfn.XLOOKUP(SQLite_CREATE[[#This Row],[ENo]],InputEntities[ENo],InputEntities[Entity],"",0,1)</f>
        <v/>
      </c>
      <c r="D9" s="21" t="str">
        <f>IF(SQLite_CREATE[[#This Row],[Entity]]="","",_xlfn.XLOOKUP(SQLite_CREATE[[#This Row],[ENo]],InputEntities[ENo],InputEntities[DBテーブル_物理名],"",0,1))</f>
        <v/>
      </c>
      <c r="E9" s="19" t="str" cm="1">
        <f t="array" ref="E9">_xlfn.TEXTJOIN(",",TRUE,_xlfn._xlws.FILTER(ValueObject[SQLite_CREATE_Column],ValueObject[Entity]=SQLite_CREATE[[#This Row],[Entity]]))</f>
        <v/>
      </c>
      <c r="F9" s="19" t="str" cm="1">
        <f t="array" ref="F9">IF(SQLite_CREATE[[#This Row],[Entity]]="","",SUBSTITUTE(SUBSTITUTE(Templates[SQLite_CREATE],"__Table__",SQLite_CREATE[[#This Row],[DBカラム_物理名]]),"__Columns__",SQLite_CREATE[[#This Row],[SQLite_CREATE_Columns]]))</f>
        <v/>
      </c>
    </row>
    <row r="10" spans="1:8" ht="20.05" customHeight="1" x14ac:dyDescent="0.4">
      <c r="B10" s="20">
        <f>ROW(Repository_SQLite[[#This Row],[ENo]])-3</f>
        <v>7</v>
      </c>
      <c r="C10" s="21" t="str">
        <f>_xlfn.XLOOKUP(SQLite_CREATE[[#This Row],[ENo]],InputEntities[ENo],InputEntities[Entity],"",0,1)</f>
        <v/>
      </c>
      <c r="D10" s="21" t="str">
        <f>IF(SQLite_CREATE[[#This Row],[Entity]]="","",_xlfn.XLOOKUP(SQLite_CREATE[[#This Row],[ENo]],InputEntities[ENo],InputEntities[DBテーブル_物理名],"",0,1))</f>
        <v/>
      </c>
      <c r="E10" s="19" t="str" cm="1">
        <f t="array" ref="E10">_xlfn.TEXTJOIN(",",TRUE,_xlfn._xlws.FILTER(ValueObject[SQLite_CREATE_Column],ValueObject[Entity]=SQLite_CREATE[[#This Row],[Entity]]))</f>
        <v/>
      </c>
      <c r="F10" s="19" t="str" cm="1">
        <f t="array" ref="F10">IF(SQLite_CREATE[[#This Row],[Entity]]="","",SUBSTITUTE(SUBSTITUTE(Templates[SQLite_CREATE],"__Table__",SQLite_CREATE[[#This Row],[DBカラム_物理名]]),"__Columns__",SQLite_CREATE[[#This Row],[SQLite_CREATE_Columns]]))</f>
        <v/>
      </c>
    </row>
    <row r="11" spans="1:8" ht="20.05" customHeight="1" x14ac:dyDescent="0.4">
      <c r="B11" s="20">
        <f>ROW(Repository_SQLite[[#This Row],[ENo]])-3</f>
        <v>8</v>
      </c>
      <c r="C11" s="21" t="str">
        <f>_xlfn.XLOOKUP(SQLite_CREATE[[#This Row],[ENo]],InputEntities[ENo],InputEntities[Entity],"",0,1)</f>
        <v/>
      </c>
      <c r="D11" s="21" t="str">
        <f>IF(SQLite_CREATE[[#This Row],[Entity]]="","",_xlfn.XLOOKUP(SQLite_CREATE[[#This Row],[ENo]],InputEntities[ENo],InputEntities[DBテーブル_物理名],"",0,1))</f>
        <v/>
      </c>
      <c r="E11" s="19" t="str" cm="1">
        <f t="array" ref="E11">_xlfn.TEXTJOIN(",",TRUE,_xlfn._xlws.FILTER(ValueObject[SQLite_CREATE_Column],ValueObject[Entity]=SQLite_CREATE[[#This Row],[Entity]]))</f>
        <v/>
      </c>
      <c r="F11" s="19" t="str" cm="1">
        <f t="array" ref="F11">IF(SQLite_CREATE[[#This Row],[Entity]]="","",SUBSTITUTE(SUBSTITUTE(Templates[SQLite_CREATE],"__Table__",SQLite_CREATE[[#This Row],[DBカラム_物理名]]),"__Columns__",SQLite_CREATE[[#This Row],[SQLite_CREATE_Columns]]))</f>
        <v/>
      </c>
    </row>
    <row r="12" spans="1:8" ht="20.05" customHeight="1" x14ac:dyDescent="0.4">
      <c r="B12" s="20">
        <f>ROW(Repository_SQLite[[#This Row],[ENo]])-3</f>
        <v>9</v>
      </c>
      <c r="C12" s="21" t="str">
        <f>_xlfn.XLOOKUP(SQLite_CREATE[[#This Row],[ENo]],InputEntities[ENo],InputEntities[Entity],"",0,1)</f>
        <v/>
      </c>
      <c r="D12" s="21" t="str">
        <f>IF(SQLite_CREATE[[#This Row],[Entity]]="","",_xlfn.XLOOKUP(SQLite_CREATE[[#This Row],[ENo]],InputEntities[ENo],InputEntities[DBテーブル_物理名],"",0,1))</f>
        <v/>
      </c>
      <c r="E12" s="19" t="str" cm="1">
        <f t="array" ref="E12">_xlfn.TEXTJOIN(",",TRUE,_xlfn._xlws.FILTER(ValueObject[SQLite_CREATE_Column],ValueObject[Entity]=SQLite_CREATE[[#This Row],[Entity]]))</f>
        <v/>
      </c>
      <c r="F12" s="19" t="str" cm="1">
        <f t="array" ref="F12">IF(SQLite_CREATE[[#This Row],[Entity]]="","",SUBSTITUTE(SUBSTITUTE(Templates[SQLite_CREATE],"__Table__",SQLite_CREATE[[#This Row],[DBカラム_物理名]]),"__Columns__",SQLite_CREATE[[#This Row],[SQLite_CREATE_Columns]]))</f>
        <v/>
      </c>
    </row>
    <row r="13" spans="1:8" ht="20.05" customHeight="1" x14ac:dyDescent="0.4">
      <c r="B13" s="20">
        <f>ROW(Repository_SQLite[[#This Row],[ENo]])-3</f>
        <v>10</v>
      </c>
      <c r="C13" s="21" t="str">
        <f>_xlfn.XLOOKUP(SQLite_CREATE[[#This Row],[ENo]],InputEntities[ENo],InputEntities[Entity],"",0,1)</f>
        <v/>
      </c>
      <c r="D13" s="21" t="str">
        <f>IF(SQLite_CREATE[[#This Row],[Entity]]="","",_xlfn.XLOOKUP(SQLite_CREATE[[#This Row],[ENo]],InputEntities[ENo],InputEntities[DBテーブル_物理名],"",0,1))</f>
        <v/>
      </c>
      <c r="E13" s="19" t="str" cm="1">
        <f t="array" ref="E13">_xlfn.TEXTJOIN(",",TRUE,_xlfn._xlws.FILTER(ValueObject[SQLite_CREATE_Column],ValueObject[Entity]=SQLite_CREATE[[#This Row],[Entity]]))</f>
        <v/>
      </c>
      <c r="F13" s="19" t="str" cm="1">
        <f t="array" ref="F13">IF(SQLite_CREATE[[#This Row],[Entity]]="","",SUBSTITUTE(SUBSTITUTE(Templates[SQLite_CREATE],"__Table__",SQLite_CREATE[[#This Row],[DBカラム_物理名]]),"__Columns__",SQLite_CREATE[[#This Row],[SQLite_CREATE_Columns]]))</f>
        <v/>
      </c>
    </row>
    <row r="14" spans="1:8" ht="20.05" customHeight="1" x14ac:dyDescent="0.4">
      <c r="B14" s="20">
        <f>ROW(Repository_SQLite[[#This Row],[ENo]])-3</f>
        <v>11</v>
      </c>
      <c r="C14" s="21" t="str">
        <f>_xlfn.XLOOKUP(SQLite_CREATE[[#This Row],[ENo]],InputEntities[ENo],InputEntities[Entity],"",0,1)</f>
        <v/>
      </c>
      <c r="D14" s="21" t="str">
        <f>IF(SQLite_CREATE[[#This Row],[Entity]]="","",_xlfn.XLOOKUP(SQLite_CREATE[[#This Row],[ENo]],InputEntities[ENo],InputEntities[DBテーブル_物理名],"",0,1))</f>
        <v/>
      </c>
      <c r="E14" s="19" t="str" cm="1">
        <f t="array" ref="E14">_xlfn.TEXTJOIN(",",TRUE,_xlfn._xlws.FILTER(ValueObject[SQLite_CREATE_Column],ValueObject[Entity]=SQLite_CREATE[[#This Row],[Entity]]))</f>
        <v/>
      </c>
      <c r="F14" s="19" t="str" cm="1">
        <f t="array" ref="F14">IF(SQLite_CREATE[[#This Row],[Entity]]="","",SUBSTITUTE(SUBSTITUTE(Templates[SQLite_CREATE],"__Table__",SQLite_CREATE[[#This Row],[DBカラム_物理名]]),"__Columns__",SQLite_CREATE[[#This Row],[SQLite_CREATE_Columns]]))</f>
        <v/>
      </c>
    </row>
    <row r="15" spans="1:8" ht="20.05" customHeight="1" x14ac:dyDescent="0.4">
      <c r="B15" s="20">
        <f>ROW(Repository_SQLite[[#This Row],[ENo]])-3</f>
        <v>12</v>
      </c>
      <c r="C15" s="21" t="str">
        <f>_xlfn.XLOOKUP(SQLite_CREATE[[#This Row],[ENo]],InputEntities[ENo],InputEntities[Entity],"",0,1)</f>
        <v/>
      </c>
      <c r="D15" s="21" t="str">
        <f>IF(SQLite_CREATE[[#This Row],[Entity]]="","",_xlfn.XLOOKUP(SQLite_CREATE[[#This Row],[ENo]],InputEntities[ENo],InputEntities[DBテーブル_物理名],"",0,1))</f>
        <v/>
      </c>
      <c r="E15" s="19" t="str" cm="1">
        <f t="array" ref="E15">_xlfn.TEXTJOIN(",",TRUE,_xlfn._xlws.FILTER(ValueObject[SQLite_CREATE_Column],ValueObject[Entity]=SQLite_CREATE[[#This Row],[Entity]]))</f>
        <v/>
      </c>
      <c r="F15" s="19" t="str" cm="1">
        <f t="array" ref="F15">IF(SQLite_CREATE[[#This Row],[Entity]]="","",SUBSTITUTE(SUBSTITUTE(Templates[SQLite_CREATE],"__Table__",SQLite_CREATE[[#This Row],[DBカラム_物理名]]),"__Columns__",SQLite_CREATE[[#This Row],[SQLite_CREATE_Columns]]))</f>
        <v/>
      </c>
    </row>
    <row r="16" spans="1:8" ht="20.05" customHeight="1" x14ac:dyDescent="0.4">
      <c r="B16" s="20">
        <f>ROW(Repository_SQLite[[#This Row],[ENo]])-3</f>
        <v>13</v>
      </c>
      <c r="C16" s="21" t="str">
        <f>_xlfn.XLOOKUP(SQLite_CREATE[[#This Row],[ENo]],InputEntities[ENo],InputEntities[Entity],"",0,1)</f>
        <v/>
      </c>
      <c r="D16" s="21" t="str">
        <f>IF(SQLite_CREATE[[#This Row],[Entity]]="","",_xlfn.XLOOKUP(SQLite_CREATE[[#This Row],[ENo]],InputEntities[ENo],InputEntities[DBテーブル_物理名],"",0,1))</f>
        <v/>
      </c>
      <c r="E16" s="19" t="str" cm="1">
        <f t="array" ref="E16">_xlfn.TEXTJOIN(",",TRUE,_xlfn._xlws.FILTER(ValueObject[SQLite_CREATE_Column],ValueObject[Entity]=SQLite_CREATE[[#This Row],[Entity]]))</f>
        <v/>
      </c>
      <c r="F16" s="19" t="str" cm="1">
        <f t="array" ref="F16">IF(SQLite_CREATE[[#This Row],[Entity]]="","",SUBSTITUTE(SUBSTITUTE(Templates[SQLite_CREATE],"__Table__",SQLite_CREATE[[#This Row],[DBカラム_物理名]]),"__Columns__",SQLite_CREATE[[#This Row],[SQLite_CREATE_Columns]]))</f>
        <v/>
      </c>
    </row>
    <row r="17" spans="2:6" ht="20.05" customHeight="1" x14ac:dyDescent="0.4">
      <c r="B17" s="20">
        <f>ROW(Repository_SQLite[[#This Row],[ENo]])-3</f>
        <v>14</v>
      </c>
      <c r="C17" s="21" t="str">
        <f>_xlfn.XLOOKUP(SQLite_CREATE[[#This Row],[ENo]],InputEntities[ENo],InputEntities[Entity],"",0,1)</f>
        <v/>
      </c>
      <c r="D17" s="21" t="str">
        <f>IF(SQLite_CREATE[[#This Row],[Entity]]="","",_xlfn.XLOOKUP(SQLite_CREATE[[#This Row],[ENo]],InputEntities[ENo],InputEntities[DBテーブル_物理名],"",0,1))</f>
        <v/>
      </c>
      <c r="E17" s="19" t="str" cm="1">
        <f t="array" ref="E17">_xlfn.TEXTJOIN(",",TRUE,_xlfn._xlws.FILTER(ValueObject[SQLite_CREATE_Column],ValueObject[Entity]=SQLite_CREATE[[#This Row],[Entity]]))</f>
        <v/>
      </c>
      <c r="F17" s="19" t="str" cm="1">
        <f t="array" ref="F17">IF(SQLite_CREATE[[#This Row],[Entity]]="","",SUBSTITUTE(SUBSTITUTE(Templates[SQLite_CREATE],"__Table__",SQLite_CREATE[[#This Row],[DBカラム_物理名]]),"__Columns__",SQLite_CREATE[[#This Row],[SQLite_CREATE_Columns]]))</f>
        <v/>
      </c>
    </row>
    <row r="18" spans="2:6" ht="20.05" customHeight="1" x14ac:dyDescent="0.4">
      <c r="B18" s="20">
        <f>ROW(Repository_SQLite[[#This Row],[ENo]])-3</f>
        <v>15</v>
      </c>
      <c r="C18" s="21" t="str">
        <f>_xlfn.XLOOKUP(SQLite_CREATE[[#This Row],[ENo]],InputEntities[ENo],InputEntities[Entity],"",0,1)</f>
        <v/>
      </c>
      <c r="D18" s="21" t="str">
        <f>IF(SQLite_CREATE[[#This Row],[Entity]]="","",_xlfn.XLOOKUP(SQLite_CREATE[[#This Row],[ENo]],InputEntities[ENo],InputEntities[DBテーブル_物理名],"",0,1))</f>
        <v/>
      </c>
      <c r="E18" s="19" t="str" cm="1">
        <f t="array" ref="E18">_xlfn.TEXTJOIN(",",TRUE,_xlfn._xlws.FILTER(ValueObject[SQLite_CREATE_Column],ValueObject[Entity]=SQLite_CREATE[[#This Row],[Entity]]))</f>
        <v/>
      </c>
      <c r="F18" s="19" t="str" cm="1">
        <f t="array" ref="F18">IF(SQLite_CREATE[[#This Row],[Entity]]="","",SUBSTITUTE(SUBSTITUTE(Templates[SQLite_CREATE],"__Table__",SQLite_CREATE[[#This Row],[DBカラム_物理名]]),"__Columns__",SQLite_CREATE[[#This Row],[SQLite_CREATE_Columns]]))</f>
        <v/>
      </c>
    </row>
    <row r="19" spans="2:6" ht="20.05" customHeight="1" x14ac:dyDescent="0.4">
      <c r="B19" s="20">
        <f>ROW(Repository_SQLite[[#This Row],[ENo]])-3</f>
        <v>16</v>
      </c>
      <c r="C19" s="21" t="str">
        <f>_xlfn.XLOOKUP(SQLite_CREATE[[#This Row],[ENo]],InputEntities[ENo],InputEntities[Entity],"",0,1)</f>
        <v/>
      </c>
      <c r="D19" s="21" t="str">
        <f>IF(SQLite_CREATE[[#This Row],[Entity]]="","",_xlfn.XLOOKUP(SQLite_CREATE[[#This Row],[ENo]],InputEntities[ENo],InputEntities[DBテーブル_物理名],"",0,1))</f>
        <v/>
      </c>
      <c r="E19" s="19" t="str" cm="1">
        <f t="array" ref="E19">_xlfn.TEXTJOIN(",",TRUE,_xlfn._xlws.FILTER(ValueObject[SQLite_CREATE_Column],ValueObject[Entity]=SQLite_CREATE[[#This Row],[Entity]]))</f>
        <v/>
      </c>
      <c r="F19" s="19" t="str" cm="1">
        <f t="array" ref="F19">IF(SQLite_CREATE[[#This Row],[Entity]]="","",SUBSTITUTE(SUBSTITUTE(Templates[SQLite_CREATE],"__Table__",SQLite_CREATE[[#This Row],[DBカラム_物理名]]),"__Columns__",SQLite_CREATE[[#This Row],[SQLite_CREATE_Columns]]))</f>
        <v/>
      </c>
    </row>
    <row r="20" spans="2:6" ht="20.05" customHeight="1" x14ac:dyDescent="0.4">
      <c r="B20" s="20">
        <f>ROW(Repository_SQLite[[#This Row],[ENo]])-3</f>
        <v>17</v>
      </c>
      <c r="C20" s="21" t="str">
        <f>_xlfn.XLOOKUP(SQLite_CREATE[[#This Row],[ENo]],InputEntities[ENo],InputEntities[Entity],"",0,1)</f>
        <v/>
      </c>
      <c r="D20" s="21" t="str">
        <f>IF(SQLite_CREATE[[#This Row],[Entity]]="","",_xlfn.XLOOKUP(SQLite_CREATE[[#This Row],[ENo]],InputEntities[ENo],InputEntities[DBテーブル_物理名],"",0,1))</f>
        <v/>
      </c>
      <c r="E20" s="19" t="str" cm="1">
        <f t="array" ref="E20">_xlfn.TEXTJOIN(",",TRUE,_xlfn._xlws.FILTER(ValueObject[SQLite_CREATE_Column],ValueObject[Entity]=SQLite_CREATE[[#This Row],[Entity]]))</f>
        <v/>
      </c>
      <c r="F20" s="19" t="str" cm="1">
        <f t="array" ref="F20">IF(SQLite_CREATE[[#This Row],[Entity]]="","",SUBSTITUTE(SUBSTITUTE(Templates[SQLite_CREATE],"__Table__",SQLite_CREATE[[#This Row],[DBカラム_物理名]]),"__Columns__",SQLite_CREATE[[#This Row],[SQLite_CREATE_Columns]]))</f>
        <v/>
      </c>
    </row>
    <row r="21" spans="2:6" ht="20.05" customHeight="1" x14ac:dyDescent="0.4">
      <c r="B21" s="20">
        <f>ROW(Repository_SQLite[[#This Row],[ENo]])-3</f>
        <v>18</v>
      </c>
      <c r="C21" s="21" t="str">
        <f>_xlfn.XLOOKUP(SQLite_CREATE[[#This Row],[ENo]],InputEntities[ENo],InputEntities[Entity],"",0,1)</f>
        <v/>
      </c>
      <c r="D21" s="21" t="str">
        <f>IF(SQLite_CREATE[[#This Row],[Entity]]="","",_xlfn.XLOOKUP(SQLite_CREATE[[#This Row],[ENo]],InputEntities[ENo],InputEntities[DBテーブル_物理名],"",0,1))</f>
        <v/>
      </c>
      <c r="E21" s="19" t="str" cm="1">
        <f t="array" ref="E21">_xlfn.TEXTJOIN(",",TRUE,_xlfn._xlws.FILTER(ValueObject[SQLite_CREATE_Column],ValueObject[Entity]=SQLite_CREATE[[#This Row],[Entity]]))</f>
        <v/>
      </c>
      <c r="F21" s="19" t="str" cm="1">
        <f t="array" ref="F21">IF(SQLite_CREATE[[#This Row],[Entity]]="","",SUBSTITUTE(SUBSTITUTE(Templates[SQLite_CREATE],"__Table__",SQLite_CREATE[[#This Row],[DBカラム_物理名]]),"__Columns__",SQLite_CREATE[[#This Row],[SQLite_CREATE_Columns]]))</f>
        <v/>
      </c>
    </row>
    <row r="22" spans="2:6" ht="20.05" customHeight="1" x14ac:dyDescent="0.4">
      <c r="B22" s="20">
        <f>ROW(Repository_SQLite[[#This Row],[ENo]])-3</f>
        <v>19</v>
      </c>
      <c r="C22" s="21" t="str">
        <f>_xlfn.XLOOKUP(SQLite_CREATE[[#This Row],[ENo]],InputEntities[ENo],InputEntities[Entity],"",0,1)</f>
        <v/>
      </c>
      <c r="D22" s="21" t="str">
        <f>IF(SQLite_CREATE[[#This Row],[Entity]]="","",_xlfn.XLOOKUP(SQLite_CREATE[[#This Row],[ENo]],InputEntities[ENo],InputEntities[DBテーブル_物理名],"",0,1))</f>
        <v/>
      </c>
      <c r="E22" s="19" t="str" cm="1">
        <f t="array" ref="E22">_xlfn.TEXTJOIN(",",TRUE,_xlfn._xlws.FILTER(ValueObject[SQLite_CREATE_Column],ValueObject[Entity]=SQLite_CREATE[[#This Row],[Entity]]))</f>
        <v/>
      </c>
      <c r="F22" s="19" t="str" cm="1">
        <f t="array" ref="F22">IF(SQLite_CREATE[[#This Row],[Entity]]="","",SUBSTITUTE(SUBSTITUTE(Templates[SQLite_CREATE],"__Table__",SQLite_CREATE[[#This Row],[DBカラム_物理名]]),"__Columns__",SQLite_CREATE[[#This Row],[SQLite_CREATE_Columns]]))</f>
        <v/>
      </c>
    </row>
    <row r="23" spans="2:6" ht="20.05" customHeight="1" x14ac:dyDescent="0.4">
      <c r="B23" s="38">
        <f>ROW(Repository_SQLite[[#This Row],[ENo]])-3</f>
        <v>20</v>
      </c>
      <c r="C23" s="39" t="str">
        <f>_xlfn.XLOOKUP(SQLite_CREATE[[#This Row],[ENo]],InputEntities[ENo],InputEntities[Entity],"",0,1)</f>
        <v/>
      </c>
      <c r="D23" s="39" t="str">
        <f>IF(SQLite_CREATE[[#This Row],[Entity]]="","",_xlfn.XLOOKUP(SQLite_CREATE[[#This Row],[ENo]],InputEntities[ENo],InputEntities[DBテーブル_物理名],"",0,1))</f>
        <v/>
      </c>
      <c r="E23" s="19" t="str" cm="1">
        <f t="array" ref="E23">_xlfn.TEXTJOIN(",",TRUE,_xlfn._xlws.FILTER(ValueObject[SQLite_CREATE_Column],ValueObject[Entity]=SQLite_CREATE[[#This Row],[Entity]]))</f>
        <v/>
      </c>
      <c r="F23" s="19" t="str" cm="1">
        <f t="array" ref="F23">IF(SQLite_CREATE[[#This Row],[Entity]]="","",SUBSTITUTE(SUBSTITUTE(Templates[SQLite_CREATE],"__Table__",SQLite_CREATE[[#This Row],[DBカラム_物理名]]),"__Columns__",SQLite_CREATE[[#This Row],[SQLite_CREATE_Columns]]))</f>
        <v/>
      </c>
    </row>
  </sheetData>
  <phoneticPr fontId="1"/>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44A39-7C27-45CE-AA6C-05C4FE413579}">
  <dimension ref="A1:H23"/>
  <sheetViews>
    <sheetView zoomScale="70" zoomScaleNormal="70" workbookViewId="0">
      <selection activeCell="H4" sqref="H4"/>
    </sheetView>
  </sheetViews>
  <sheetFormatPr defaultRowHeight="15.45" x14ac:dyDescent="0.4"/>
  <cols>
    <col min="1" max="1" width="2.5625" customWidth="1"/>
    <col min="2" max="2" width="5.8125" customWidth="1"/>
    <col min="3" max="3" width="31.625" bestFit="1" customWidth="1"/>
    <col min="4" max="4" width="31.3125" customWidth="1"/>
    <col min="5" max="6" width="28.25" customWidth="1"/>
    <col min="7" max="7" width="31.3125" customWidth="1"/>
    <col min="8" max="8" width="44.375" customWidth="1"/>
    <col min="9" max="9" width="12.8125" customWidth="1"/>
  </cols>
  <sheetData>
    <row r="1" spans="1:8" ht="19.3" x14ac:dyDescent="0.4">
      <c r="A1" s="1" t="s">
        <v>7</v>
      </c>
    </row>
    <row r="3" spans="1:8" x14ac:dyDescent="0.4">
      <c r="B3" s="15" t="s">
        <v>29</v>
      </c>
      <c r="C3" s="15" t="s">
        <v>7</v>
      </c>
      <c r="D3" s="15" t="s">
        <v>34</v>
      </c>
      <c r="E3" s="15" t="s">
        <v>25</v>
      </c>
      <c r="F3" s="15" t="s">
        <v>30</v>
      </c>
      <c r="G3" s="15" t="s">
        <v>27</v>
      </c>
      <c r="H3" s="18" t="s">
        <v>33</v>
      </c>
    </row>
    <row r="4" spans="1:8" ht="228" customHeight="1" x14ac:dyDescent="0.4">
      <c r="B4" s="20">
        <f>ROW(IRepository[[#This Row],[ENo]])-3</f>
        <v>1</v>
      </c>
      <c r="C4" s="21" t="str">
        <f>_xlfn.XLOOKUP(IRepository[[#This Row],[ENo]],InputEntities[ENo],InputEntities[Entity],"",0,1)</f>
        <v>SampleMstEntity</v>
      </c>
      <c r="D4" s="19" t="str">
        <f>SUBSTITUTE("I"&amp;IRepository[[#This Row],[Entity]],"Entity","Repository")</f>
        <v>ISampleMstRepository</v>
      </c>
      <c r="E4" s="19" t="str" cm="1">
        <f t="array" ref="E4">_xlfn.TEXTJOIN(","&amp;CHAR(10),TRUE,_xlfn._xlws.FILTER(ValueObject[Entity_コンストラクタ引数],ValueObject[Entity]=IRepository[[#This Row],[Entity]]))</f>
        <v>string sampleCode,
string sampleName</v>
      </c>
      <c r="F4" s="19" t="str" cm="1">
        <f t="array" ref="F4">_xlfn.TEXTJOIN(CHAR(10),TRUE,_xlfn._xlws.FILTER(ValueObject[Entity_コンストラクタ],ValueObject[Entity]=IRepository[[#This Row],[Entity]]))</f>
        <v>SampleCode = new SampleCode(sampleCode);
SampleName = new SampleName(sampleName);</v>
      </c>
      <c r="G4" s="19" t="str" cm="1">
        <f t="array" ref="G4">_xlfn.TEXTJOIN(CHAR(10),TRUE,_xlfn._xlws.FILTER(ValueObject[Entity_プロパティ_get],ValueObject[Entity]=IRepository[[#This Row],[Entity]]))</f>
        <v>public SampleCode SampleCode { get; }
public SampleName SampleName { get; }</v>
      </c>
      <c r="H4" s="19" t="str" cm="1">
        <f t="array" ref="H4">SUBSTITUTE(SUBSTITUTE(SUBSTITUTE(Templates[IRepository],"__SN__",'1_インプット'!$D$3),"__Entity__",IRepository[[#This Row],[Entity]]),"__IRepository__",IRepository[[#This Row],[IRepository]])</f>
        <v>using Template2.Domain.Entities;
using System.Collections.Generic;
namespace Template2.Domain.Repositories
{
    public interface ISampleMstRepository
    {
        IReadOnlyList&lt;SampleMstEntity&gt; GetData();
        void Save(SampleMstEntity entity);
        void Delete(SampleMstEntity entity);
    }
}</v>
      </c>
    </row>
    <row r="5" spans="1:8" ht="20.05" customHeight="1" x14ac:dyDescent="0.4">
      <c r="B5" s="20">
        <f>ROW(IRepository[[#This Row],[ENo]])-3</f>
        <v>2</v>
      </c>
      <c r="C5" s="21" t="str">
        <f>_xlfn.XLOOKUP(IRepository[[#This Row],[ENo]],InputEntities[ENo],InputEntities[Entity],"",0,1)</f>
        <v/>
      </c>
      <c r="D5" s="19" t="str">
        <f>SUBSTITUTE("I"&amp;IRepository[[#This Row],[Entity]],"Entity","Repository")</f>
        <v>I</v>
      </c>
      <c r="E5" s="19" t="str" cm="1">
        <f t="array" ref="E5">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5" s="19" t="str" cm="1">
        <f t="array" ref="F5">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5" s="19" t="str" cm="1">
        <f t="array" ref="G5">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5" s="19" t="str" cm="1">
        <f t="array" ref="H5">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6" spans="1:8" ht="20.05" customHeight="1" x14ac:dyDescent="0.4">
      <c r="B6" s="20">
        <f>ROW(IRepository[[#This Row],[ENo]])-3</f>
        <v>3</v>
      </c>
      <c r="C6" s="21" t="str">
        <f>_xlfn.XLOOKUP(IRepository[[#This Row],[ENo]],InputEntities[ENo],InputEntities[Entity],"",0,1)</f>
        <v/>
      </c>
      <c r="D6" s="19" t="str">
        <f>SUBSTITUTE("I"&amp;IRepository[[#This Row],[Entity]],"Entity","Repository")</f>
        <v>I</v>
      </c>
      <c r="E6" s="19" t="str" cm="1">
        <f t="array" ref="E6">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6" s="19" t="str" cm="1">
        <f t="array" ref="F6">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6" s="19" t="str" cm="1">
        <f t="array" ref="G6">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6" s="19" t="str" cm="1">
        <f t="array" ref="H6">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7" spans="1:8" ht="20.05" customHeight="1" x14ac:dyDescent="0.4">
      <c r="B7" s="20">
        <f>ROW(IRepository[[#This Row],[ENo]])-3</f>
        <v>4</v>
      </c>
      <c r="C7" s="21" t="str">
        <f>_xlfn.XLOOKUP(IRepository[[#This Row],[ENo]],InputEntities[ENo],InputEntities[Entity],"",0,1)</f>
        <v/>
      </c>
      <c r="D7" s="19" t="str">
        <f>SUBSTITUTE("I"&amp;IRepository[[#This Row],[Entity]],"Entity","Repository")</f>
        <v>I</v>
      </c>
      <c r="E7" s="19" t="str" cm="1">
        <f t="array" ref="E7">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7" s="19" t="str" cm="1">
        <f t="array" ref="F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7" s="19" t="str" cm="1">
        <f t="array" ref="G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7" s="19" t="str" cm="1">
        <f t="array" ref="H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8" spans="1:8" ht="20.05" customHeight="1" x14ac:dyDescent="0.4">
      <c r="B8" s="20">
        <f>ROW(IRepository[[#This Row],[ENo]])-3</f>
        <v>5</v>
      </c>
      <c r="C8" s="21" t="str">
        <f>_xlfn.XLOOKUP(IRepository[[#This Row],[ENo]],InputEntities[ENo],InputEntities[Entity],"",0,1)</f>
        <v/>
      </c>
      <c r="D8" s="19" t="str">
        <f>SUBSTITUTE("I"&amp;IRepository[[#This Row],[Entity]],"Entity","Repository")</f>
        <v>I</v>
      </c>
      <c r="E8" s="19" t="str" cm="1">
        <f t="array" ref="E8">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8" s="19" t="str" cm="1">
        <f t="array" ref="F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8" s="19" t="str" cm="1">
        <f t="array" ref="G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8" s="19" t="str" cm="1">
        <f t="array" ref="H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9" spans="1:8" ht="20.05" customHeight="1" x14ac:dyDescent="0.4">
      <c r="B9" s="20">
        <f>ROW(IRepository[[#This Row],[ENo]])-3</f>
        <v>6</v>
      </c>
      <c r="C9" s="21" t="str">
        <f>_xlfn.XLOOKUP(IRepository[[#This Row],[ENo]],InputEntities[ENo],InputEntities[Entity],"",0,1)</f>
        <v/>
      </c>
      <c r="D9" s="19" t="str">
        <f>SUBSTITUTE("I"&amp;IRepository[[#This Row],[Entity]],"Entity","Repository")</f>
        <v>I</v>
      </c>
      <c r="E9" s="19" t="str" cm="1">
        <f t="array" ref="E9">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9" s="19" t="str" cm="1">
        <f t="array" ref="F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9" s="19" t="str" cm="1">
        <f t="array" ref="G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9" s="19" t="str" cm="1">
        <f t="array" ref="H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0" spans="1:8" ht="20.05" customHeight="1" x14ac:dyDescent="0.4">
      <c r="B10" s="20">
        <f>ROW(IRepository[[#This Row],[ENo]])-3</f>
        <v>7</v>
      </c>
      <c r="C10" s="21" t="str">
        <f>_xlfn.XLOOKUP(IRepository[[#This Row],[ENo]],InputEntities[ENo],InputEntities[Entity],"",0,1)</f>
        <v/>
      </c>
      <c r="D10" s="19" t="str">
        <f>SUBSTITUTE("I"&amp;IRepository[[#This Row],[Entity]],"Entity","Repository")</f>
        <v>I</v>
      </c>
      <c r="E10" s="19" t="str" cm="1">
        <f t="array" ref="E10">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0" s="19" t="str" cm="1">
        <f t="array" ref="F1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0" s="19" t="str" cm="1">
        <f t="array" ref="G1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0" s="19" t="str" cm="1">
        <f t="array" ref="H1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1" spans="1:8" ht="20.05" customHeight="1" x14ac:dyDescent="0.4">
      <c r="B11" s="20">
        <f>ROW(IRepository[[#This Row],[ENo]])-3</f>
        <v>8</v>
      </c>
      <c r="C11" s="21" t="str">
        <f>_xlfn.XLOOKUP(IRepository[[#This Row],[ENo]],InputEntities[ENo],InputEntities[Entity],"",0,1)</f>
        <v/>
      </c>
      <c r="D11" s="19" t="str">
        <f>SUBSTITUTE("I"&amp;IRepository[[#This Row],[Entity]],"Entity","Repository")</f>
        <v>I</v>
      </c>
      <c r="E11" s="19" t="str" cm="1">
        <f t="array" ref="E11">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1" s="19" t="str" cm="1">
        <f t="array" ref="F1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1" s="19" t="str" cm="1">
        <f t="array" ref="G1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1" s="19" t="str" cm="1">
        <f t="array" ref="H1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2" spans="1:8" ht="20.05" customHeight="1" x14ac:dyDescent="0.4">
      <c r="B12" s="20">
        <f>ROW(IRepository[[#This Row],[ENo]])-3</f>
        <v>9</v>
      </c>
      <c r="C12" s="21" t="str">
        <f>_xlfn.XLOOKUP(IRepository[[#This Row],[ENo]],InputEntities[ENo],InputEntities[Entity],"",0,1)</f>
        <v/>
      </c>
      <c r="D12" s="19" t="str">
        <f>SUBSTITUTE("I"&amp;IRepository[[#This Row],[Entity]],"Entity","Repository")</f>
        <v>I</v>
      </c>
      <c r="E12" s="19" t="str" cm="1">
        <f t="array" ref="E12">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2" s="19" t="str" cm="1">
        <f t="array" ref="F1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2" s="19" t="str" cm="1">
        <f t="array" ref="G1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2" s="19" t="str" cm="1">
        <f t="array" ref="H1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3" spans="1:8" ht="20.05" customHeight="1" x14ac:dyDescent="0.4">
      <c r="B13" s="20">
        <f>ROW(IRepository[[#This Row],[ENo]])-3</f>
        <v>10</v>
      </c>
      <c r="C13" s="21" t="str">
        <f>_xlfn.XLOOKUP(IRepository[[#This Row],[ENo]],InputEntities[ENo],InputEntities[Entity],"",0,1)</f>
        <v/>
      </c>
      <c r="D13" s="19" t="str">
        <f>SUBSTITUTE("I"&amp;IRepository[[#This Row],[Entity]],"Entity","Repository")</f>
        <v>I</v>
      </c>
      <c r="E13" s="19" t="str" cm="1">
        <f t="array" ref="E13">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3" s="19" t="str" cm="1">
        <f t="array" ref="F1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3" s="19" t="str" cm="1">
        <f t="array" ref="G1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3" s="19" t="str" cm="1">
        <f t="array" ref="H1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4" spans="1:8" ht="20.05" customHeight="1" x14ac:dyDescent="0.4">
      <c r="B14" s="20">
        <f>ROW(IRepository[[#This Row],[ENo]])-3</f>
        <v>11</v>
      </c>
      <c r="C14" s="21" t="str">
        <f>_xlfn.XLOOKUP(IRepository[[#This Row],[ENo]],InputEntities[ENo],InputEntities[Entity],"",0,1)</f>
        <v/>
      </c>
      <c r="D14" s="19" t="str">
        <f>SUBSTITUTE("I"&amp;IRepository[[#This Row],[Entity]],"Entity","Repository")</f>
        <v>I</v>
      </c>
      <c r="E14" s="19" t="str" cm="1">
        <f t="array" ref="E14">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4" s="19" t="str" cm="1">
        <f t="array" ref="F14">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4" s="19" t="str" cm="1">
        <f t="array" ref="G14">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4" s="19" t="str" cm="1">
        <f t="array" ref="H14">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5" spans="1:8" ht="20.05" customHeight="1" x14ac:dyDescent="0.4">
      <c r="B15" s="20">
        <f>ROW(IRepository[[#This Row],[ENo]])-3</f>
        <v>12</v>
      </c>
      <c r="C15" s="21" t="str">
        <f>_xlfn.XLOOKUP(IRepository[[#This Row],[ENo]],InputEntities[ENo],InputEntities[Entity],"",0,1)</f>
        <v/>
      </c>
      <c r="D15" s="19" t="str">
        <f>SUBSTITUTE("I"&amp;IRepository[[#This Row],[Entity]],"Entity","Repository")</f>
        <v>I</v>
      </c>
      <c r="E15" s="19" t="str" cm="1">
        <f t="array" ref="E15">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5" s="19" t="str" cm="1">
        <f t="array" ref="F15">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5" s="19" t="str" cm="1">
        <f t="array" ref="G15">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5" s="19" t="str" cm="1">
        <f t="array" ref="H15">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6" spans="1:8" ht="20.05" customHeight="1" x14ac:dyDescent="0.4">
      <c r="B16" s="20">
        <f>ROW(IRepository[[#This Row],[ENo]])-3</f>
        <v>13</v>
      </c>
      <c r="C16" s="21" t="str">
        <f>_xlfn.XLOOKUP(IRepository[[#This Row],[ENo]],InputEntities[ENo],InputEntities[Entity],"",0,1)</f>
        <v/>
      </c>
      <c r="D16" s="19" t="str">
        <f>SUBSTITUTE("I"&amp;IRepository[[#This Row],[Entity]],"Entity","Repository")</f>
        <v>I</v>
      </c>
      <c r="E16" s="19" t="str" cm="1">
        <f t="array" ref="E16">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6" s="19" t="str" cm="1">
        <f t="array" ref="F16">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6" s="19" t="str" cm="1">
        <f t="array" ref="G16">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6" s="19" t="str" cm="1">
        <f t="array" ref="H16">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7" spans="2:8" ht="20.05" customHeight="1" x14ac:dyDescent="0.4">
      <c r="B17" s="20">
        <f>ROW(IRepository[[#This Row],[ENo]])-3</f>
        <v>14</v>
      </c>
      <c r="C17" s="21" t="str">
        <f>_xlfn.XLOOKUP(IRepository[[#This Row],[ENo]],InputEntities[ENo],InputEntities[Entity],"",0,1)</f>
        <v/>
      </c>
      <c r="D17" s="19" t="str">
        <f>SUBSTITUTE("I"&amp;IRepository[[#This Row],[Entity]],"Entity","Repository")</f>
        <v>I</v>
      </c>
      <c r="E17" s="19" t="str" cm="1">
        <f t="array" ref="E17">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7" s="19" t="str" cm="1">
        <f t="array" ref="F1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7" s="19" t="str" cm="1">
        <f t="array" ref="G1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7" s="19" t="str" cm="1">
        <f t="array" ref="H1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8" spans="2:8" ht="20.05" customHeight="1" x14ac:dyDescent="0.4">
      <c r="B18" s="20">
        <f>ROW(IRepository[[#This Row],[ENo]])-3</f>
        <v>15</v>
      </c>
      <c r="C18" s="21" t="str">
        <f>_xlfn.XLOOKUP(IRepository[[#This Row],[ENo]],InputEntities[ENo],InputEntities[Entity],"",0,1)</f>
        <v/>
      </c>
      <c r="D18" s="19" t="str">
        <f>SUBSTITUTE("I"&amp;IRepository[[#This Row],[Entity]],"Entity","Repository")</f>
        <v>I</v>
      </c>
      <c r="E18" s="19" t="str" cm="1">
        <f t="array" ref="E18">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8" s="19" t="str" cm="1">
        <f t="array" ref="F1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8" s="19" t="str" cm="1">
        <f t="array" ref="G1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8" s="19" t="str" cm="1">
        <f t="array" ref="H1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9" spans="2:8" ht="20.05" customHeight="1" x14ac:dyDescent="0.4">
      <c r="B19" s="20">
        <f>ROW(IRepository[[#This Row],[ENo]])-3</f>
        <v>16</v>
      </c>
      <c r="C19" s="21" t="str">
        <f>_xlfn.XLOOKUP(IRepository[[#This Row],[ENo]],InputEntities[ENo],InputEntities[Entity],"",0,1)</f>
        <v/>
      </c>
      <c r="D19" s="19" t="str">
        <f>SUBSTITUTE("I"&amp;IRepository[[#This Row],[Entity]],"Entity","Repository")</f>
        <v>I</v>
      </c>
      <c r="E19" s="19" t="str" cm="1">
        <f t="array" ref="E19">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9" s="19" t="str" cm="1">
        <f t="array" ref="F1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9" s="19" t="str" cm="1">
        <f t="array" ref="G1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9" s="19" t="str" cm="1">
        <f t="array" ref="H1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0" spans="2:8" ht="20.05" customHeight="1" x14ac:dyDescent="0.4">
      <c r="B20" s="20">
        <f>ROW(IRepository[[#This Row],[ENo]])-3</f>
        <v>17</v>
      </c>
      <c r="C20" s="21" t="str">
        <f>_xlfn.XLOOKUP(IRepository[[#This Row],[ENo]],InputEntities[ENo],InputEntities[Entity],"",0,1)</f>
        <v/>
      </c>
      <c r="D20" s="19" t="str">
        <f>SUBSTITUTE("I"&amp;IRepository[[#This Row],[Entity]],"Entity","Repository")</f>
        <v>I</v>
      </c>
      <c r="E20" s="19" t="str" cm="1">
        <f t="array" ref="E20">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0" s="19" t="str" cm="1">
        <f t="array" ref="F2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0" s="19" t="str" cm="1">
        <f t="array" ref="G2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0" s="19" t="str" cm="1">
        <f t="array" ref="H2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1" spans="2:8" ht="20.05" customHeight="1" x14ac:dyDescent="0.4">
      <c r="B21" s="20">
        <f>ROW(IRepository[[#This Row],[ENo]])-3</f>
        <v>18</v>
      </c>
      <c r="C21" s="21" t="str">
        <f>_xlfn.XLOOKUP(IRepository[[#This Row],[ENo]],InputEntities[ENo],InputEntities[Entity],"",0,1)</f>
        <v/>
      </c>
      <c r="D21" s="19" t="str">
        <f>SUBSTITUTE("I"&amp;IRepository[[#This Row],[Entity]],"Entity","Repository")</f>
        <v>I</v>
      </c>
      <c r="E21" s="19" t="str" cm="1">
        <f t="array" ref="E21">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1" s="19" t="str" cm="1">
        <f t="array" ref="F2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1" s="19" t="str" cm="1">
        <f t="array" ref="G2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1" s="19" t="str" cm="1">
        <f t="array" ref="H2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2" spans="2:8" ht="20.05" customHeight="1" x14ac:dyDescent="0.4">
      <c r="B22" s="20">
        <f>ROW(IRepository[[#This Row],[ENo]])-3</f>
        <v>19</v>
      </c>
      <c r="C22" s="21" t="str">
        <f>_xlfn.XLOOKUP(IRepository[[#This Row],[ENo]],InputEntities[ENo],InputEntities[Entity],"",0,1)</f>
        <v/>
      </c>
      <c r="D22" s="19" t="str">
        <f>SUBSTITUTE("I"&amp;IRepository[[#This Row],[Entity]],"Entity","Repository")</f>
        <v>I</v>
      </c>
      <c r="E22" s="19" t="str" cm="1">
        <f t="array" ref="E22">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2" s="19" t="str" cm="1">
        <f t="array" ref="F2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2" s="19" t="str" cm="1">
        <f t="array" ref="G2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2" s="19" t="str" cm="1">
        <f t="array" ref="H2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3" spans="2:8" ht="20.05" customHeight="1" x14ac:dyDescent="0.4">
      <c r="B23" s="20">
        <f>ROW(IRepository[[#This Row],[ENo]])-3</f>
        <v>20</v>
      </c>
      <c r="C23" s="21" t="str">
        <f>_xlfn.XLOOKUP(IRepository[[#This Row],[ENo]],InputEntities[ENo],InputEntities[Entity],"",0,1)</f>
        <v/>
      </c>
      <c r="D23" s="19" t="str">
        <f>SUBSTITUTE("I"&amp;IRepository[[#This Row],[Entity]],"Entity","Repository")</f>
        <v>I</v>
      </c>
      <c r="E23" s="19" t="str" cm="1">
        <f t="array" ref="E23">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3" s="19" t="str" cm="1">
        <f t="array" ref="F2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3" s="19" t="str" cm="1">
        <f t="array" ref="G2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3" s="19" t="str" cm="1">
        <f t="array" ref="H2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sheetData>
  <phoneticPr fontId="1"/>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7F7D-B1D9-4DE7-924F-15037EE2B6B5}">
  <dimension ref="A1:U23"/>
  <sheetViews>
    <sheetView zoomScale="70" zoomScaleNormal="70" workbookViewId="0">
      <selection activeCell="E4" sqref="E4"/>
    </sheetView>
  </sheetViews>
  <sheetFormatPr defaultRowHeight="15.45" outlineLevelCol="1" x14ac:dyDescent="0.4"/>
  <cols>
    <col min="1" max="1" width="2.5625" customWidth="1"/>
    <col min="2" max="2" width="5.8125" customWidth="1"/>
    <col min="3" max="3" width="22.3125" customWidth="1"/>
    <col min="4" max="4" width="31.125" customWidth="1"/>
    <col min="5" max="6" width="22.3125" customWidth="1"/>
    <col min="7" max="7" width="17.875" customWidth="1"/>
    <col min="8" max="10" width="31.625" hidden="1" customWidth="1" outlineLevel="1"/>
    <col min="11" max="11" width="42.5" hidden="1" customWidth="1" outlineLevel="1"/>
    <col min="12" max="12" width="31.625" hidden="1" customWidth="1" outlineLevel="1"/>
    <col min="13" max="13" width="33.3125" hidden="1" customWidth="1" outlineLevel="1"/>
    <col min="14" max="15" width="35.1875" hidden="1" customWidth="1" outlineLevel="1"/>
    <col min="16" max="16" width="37.875" hidden="1" customWidth="1" outlineLevel="1"/>
    <col min="17" max="17" width="16.25" customWidth="1" collapsed="1"/>
    <col min="18" max="18" width="16.25" customWidth="1"/>
    <col min="19" max="19" width="19.6875" customWidth="1"/>
    <col min="20" max="20" width="19.9375" customWidth="1"/>
    <col min="21" max="21" width="40.5625" customWidth="1"/>
    <col min="22" max="22" width="28.25" customWidth="1"/>
    <col min="23" max="23" width="31.3125" customWidth="1"/>
    <col min="24" max="24" width="52.875" customWidth="1"/>
    <col min="25" max="25" width="12.8125" customWidth="1"/>
  </cols>
  <sheetData>
    <row r="1" spans="1:21" ht="19.3" x14ac:dyDescent="0.4">
      <c r="A1" s="1" t="s">
        <v>37</v>
      </c>
    </row>
    <row r="3" spans="1:21" x14ac:dyDescent="0.4">
      <c r="B3" s="15" t="s">
        <v>29</v>
      </c>
      <c r="C3" s="15" t="s">
        <v>7</v>
      </c>
      <c r="D3" s="15" t="s">
        <v>53</v>
      </c>
      <c r="E3" s="15" t="s">
        <v>76</v>
      </c>
      <c r="F3" s="15" t="s">
        <v>34</v>
      </c>
      <c r="G3" s="15" t="s">
        <v>75</v>
      </c>
      <c r="H3" s="15" t="s">
        <v>39</v>
      </c>
      <c r="I3" s="15" t="s">
        <v>56</v>
      </c>
      <c r="J3" s="15" t="s">
        <v>57</v>
      </c>
      <c r="K3" s="15" t="s">
        <v>62</v>
      </c>
      <c r="L3" s="15" t="s">
        <v>69</v>
      </c>
      <c r="M3" s="15" t="s">
        <v>47</v>
      </c>
      <c r="N3" s="17" t="s">
        <v>123</v>
      </c>
      <c r="O3" s="17" t="s">
        <v>124</v>
      </c>
      <c r="P3" s="17" t="s">
        <v>78</v>
      </c>
      <c r="Q3" s="22" t="s">
        <v>35</v>
      </c>
      <c r="R3" s="22" t="s">
        <v>58</v>
      </c>
      <c r="S3" s="22" t="s">
        <v>64</v>
      </c>
      <c r="T3" s="22" t="s">
        <v>68</v>
      </c>
      <c r="U3" s="18" t="s">
        <v>71</v>
      </c>
    </row>
    <row r="4" spans="1:21" ht="141" customHeight="1" x14ac:dyDescent="0.4">
      <c r="B4" s="20">
        <f>ROW(Repository_SQLite[[#This Row],[ENo]])-3</f>
        <v>1</v>
      </c>
      <c r="C4" s="21" t="str">
        <f>_xlfn.XLOOKUP(Repository_SQLite[[#This Row],[ENo]],InputEntities[ENo],InputEntities[Entity],"",0,1)</f>
        <v>SampleMstEntity</v>
      </c>
      <c r="D4" s="21" t="str">
        <f>SUBSTITUTE(Repository_SQLite[[#This Row],[Entity]],"Entity","SQLite")</f>
        <v>SampleMstSQLite</v>
      </c>
      <c r="E4" s="21" t="str">
        <f>SUBSTITUTE(Repository_SQLite[[#This Row],[Entity]],"Entity","Oracle")</f>
        <v>SampleMstOracle</v>
      </c>
      <c r="F4" s="19" t="str">
        <f>SUBSTITUTE("I"&amp;Repository_SQLite[[#This Row],[Entity]],"Entity","Repository")</f>
        <v>ISampleMstRepository</v>
      </c>
      <c r="G4" s="19" t="str">
        <f>SUBSTITUTE("Create"&amp;Repository_SQLite[[#This Row],[Entity]],"Entity","")</f>
        <v>CreateSampleMst</v>
      </c>
      <c r="H4" s="21" t="str">
        <f>_xlfn.XLOOKUP(Repository_SQLite[[#This Row],[ENo]],InputEntities[ENo],InputEntities[DBテーブル_物理名],"",0,1)</f>
        <v>tmp_sample_mst</v>
      </c>
      <c r="I4" s="19" t="str" cm="1">
        <f t="array" ref="I4">_xlfn.TEXTJOIN(","&amp;CHAR(10)&amp;"  ",TRUE,_xlfn._xlws.FILTER(ValueObject[DBテーブル_物理名],ValueObject[Entity]=Repository_SQLite[[#This Row],[Entity]]))</f>
        <v>sample_code,
  sample_name</v>
      </c>
      <c r="J4" s="19" t="str" cm="1">
        <f t="array" ref="J4">_xlfn.TEXTJOIN(","&amp;CHAR(10)&amp;"  ",TRUE,_xlfn._xlws.FILTER(ValueObject[SQLite_パラメータ],ValueObject[Entity]=Repository_SQLite[[#This Row],[Entity]]))</f>
        <v>@sample_code,
  @sample_name</v>
      </c>
      <c r="K4" s="19" t="str" cm="1">
        <f t="array" ref="K4">IFERROR(_xlfn.TEXTJOIN(","&amp;CHAR(10)&amp;"  ",TRUE,_xlfn._xlws.FILTER(ValueObject[SQL_Update],(ValueObject[Entity]=Repository_SQLite[[#This Row],[Entity]])*(ValueObject[PK]&lt;&gt;1))),_xlfn.TEXTJOIN(","&amp;CHAR(10)&amp;"  ",TRUE,_xlfn._xlws.FILTER(ValueObject[SQL_Update],(ValueObject[Entity]=Repository_SQLite[[#This Row],[Entity]]))))</f>
        <v>sample_name = @sample_name</v>
      </c>
      <c r="L4" s="19" t="str" cm="1">
        <f t="array" ref="L4">_xlfn.TEXTJOIN(CHAR(10)&amp;"  AND ",TRUE,_xlfn._xlws.FILTER(ValueObject[SQL_Update],(ValueObject[Entity]=Repository_SQLite[[#This Row],[Entity]])*(ValueObject[PK]=1)))</f>
        <v>sample_code = @sample_code</v>
      </c>
      <c r="M4" s="19" t="str" cm="1">
        <f t="array" ref="M4">_xlfn.TEXTJOIN(","&amp;CHAR(10)&amp;REPT(CHAR(9),6),TRUE,_xlfn._xlws.FILTER(ValueObject[Repository_Entity_Args],ValueObject[Entity]=Repository_SQLite[[#This Row],[Entity]]))</f>
        <v>Convert.ToString(reader["sample_code"]),
						Convert.ToString(reader["sample_name"])</v>
      </c>
      <c r="N4" s="19" t="str" cm="1">
        <f t="array" ref="N4">_xlfn.TEXTJOIN(","&amp;CHAR(10)&amp;REPT(CHAR(9),4),TRUE,_xlfn._xlws.FILTER(ValueObject[SQLiteParameter_Args],ValueObject[Entity]=Repository_SQLite[[#This Row],[Entity]]))</f>
        <v>new SQLiteParameter("@sample_code", entity.SampleCode.Value),
				new SQLiteParameter("@sample_name", entity.SampleName.Value)</v>
      </c>
      <c r="O4" s="19" t="str" cm="1">
        <f t="array" ref="O4">_xlfn.TEXTJOIN(","&amp;CHAR(10)&amp;REPT(CHAR(9),4),TRUE,_xlfn._xlws.FILTER(ValueObject[SQLiteParameter_Args],(ValueObject[Entity]=Repository_SQLite[[#This Row],[Entity]])*(ValueObject[PK]=1)))</f>
        <v>new SQLiteParameter("@sample_code", entity.SampleCode.Value)</v>
      </c>
      <c r="P4" s="19" t="str" cm="1">
        <f t="array" ref="P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ISampleMstRepository CreateSampleMst()
        {
#if DEBUG
            if (Shared.IsFake)
            {
                return new SampleMstSQLite();
            }
#endif
            return new SampleMstOracle();
        }</v>
      </c>
      <c r="Q4" s="19" t="str" cm="1">
        <f t="array" ref="Q4">SUBSTITUTE(SUBSTITUTE(Templates[SQL_SELECT],"__Columns__",Repository_SQLite[[#This Row],[SQL_カラム]]),"__Table__",Repository_SQLite[[#This Row],[DBテーブル_物理名]])</f>
        <v>SELECT
  sample_code,
  sample_name
FROM
  tmp_sample_mst</v>
      </c>
      <c r="R4" s="19" t="str" cm="1">
        <f t="array" ref="R4">SUBSTITUTE(SUBSTITUTE(SUBSTITUTE(Templates[SQL_INSERT],"__Table__",Repository_SQLite[[#This Row],[DBテーブル_物理名]]),"__Columns__",Repository_SQLite[[#This Row],[SQL_カラム]]),"__ColumnsParam__",Repository_SQLite[[#This Row],[SQL_カラム_パラメータ_SQLite]])</f>
        <v>INSERT INTO tmp_sample_mst
 (sample_code,
  sample_name)
VALUES
 (@sample_code,
  @sample_name)</v>
      </c>
      <c r="S4" s="19" t="str" cm="1">
        <f t="array" ref="S4">SUBSTITUTE(SUBSTITUTE(SUBSTITUTE(Templates[SQL_UPDATE],"__Table__",Repository_SQLite[[#This Row],[DBテーブル_物理名]]),"__UpdateSet__",Repository_SQLite[[#This Row],[SQL_UpdateSet_SQLite]]),"__UpdateWhere__",Repository_SQLite[[#This Row],[SQL_Where_SQLite]])</f>
        <v>UPDATE tmp_sample_mst
SET 
  sample_name = @sample_name
WHERE
  sample_code = @sample_code</v>
      </c>
      <c r="T4" s="19" t="str" cm="1">
        <f t="array" ref="T4">SUBSTITUTE(SUBSTITUTE(Templates[SQL_DELETE],"__Table__",Repository_SQLite[[#This Row],[DBテーブル_物理名]]),"__DeleteWhere__",Repository_SQLite[[#This Row],[SQL_Where_SQLite]])</f>
        <v>DELETE FROM tmp_sample_mst WHERE sample_code = @sample_code</v>
      </c>
      <c r="U4" s="19" t="str" cm="1">
        <f t="array" ref="U4">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v>
      </c>
    </row>
    <row r="5" spans="1:21" ht="20.05" customHeight="1" x14ac:dyDescent="0.4">
      <c r="B5" s="20">
        <f>ROW(Repository_SQLite[[#This Row],[ENo]])-3</f>
        <v>2</v>
      </c>
      <c r="C5" s="21" t="str">
        <f>_xlfn.XLOOKUP(Repository_SQLite[[#This Row],[ENo]],InputEntities[ENo],InputEntities[Entity],"",0,1)</f>
        <v/>
      </c>
      <c r="D5" s="21" t="str">
        <f>SUBSTITUTE(Repository_SQLite[[#This Row],[Entity]],"Entity","SQLite")</f>
        <v/>
      </c>
      <c r="E5" s="21" t="str">
        <f>SUBSTITUTE(Repository_SQLite[[#This Row],[Entity]],"Entity","Oracle")</f>
        <v/>
      </c>
      <c r="F5" s="19" t="str">
        <f>SUBSTITUTE("I"&amp;Repository_SQLite[[#This Row],[Entity]],"Entity","Repository")</f>
        <v>I</v>
      </c>
      <c r="G5" s="19" t="str">
        <f>SUBSTITUTE("Create"&amp;Repository_SQLite[[#This Row],[Entity]],"Entity","")</f>
        <v>Create</v>
      </c>
      <c r="H5" s="21">
        <f>_xlfn.XLOOKUP(Repository_SQLite[[#This Row],[ENo]],InputEntities[ENo],InputEntities[DBテーブル_物理名],"",0,1)</f>
        <v>0</v>
      </c>
      <c r="I5" s="19" t="str" cm="1">
        <f t="array" ref="I5">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5" s="19" t="str" cm="1">
        <f t="array" ref="J5">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5" s="19" t="str" cm="1">
        <f t="array" ref="K5">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5" s="19" t="e" cm="1" vm="1">
        <f t="array" ref="L5">_xlfn.TEXTJOIN(CHAR(10)&amp;"  AND ",TRUE,_xlfn._xlws.FILTER(ValueObject[SQL_Update],(ValueObject[Entity]=Repository_SQLite[[#This Row],[Entity]])*(ValueObject[PK]=1)))</f>
        <v>#VALUE!</v>
      </c>
      <c r="M5" s="19" t="str" cm="1">
        <f t="array" ref="M5">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5" s="19" t="str" cm="1">
        <f t="array" ref="N5">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5" s="19" t="e" cm="1" vm="1">
        <f t="array" ref="O5">_xlfn.TEXTJOIN(","&amp;CHAR(10)&amp;REPT(CHAR(9),4),TRUE,_xlfn._xlws.FILTER(ValueObject[SQLiteParameter_Args],(ValueObject[Entity]=Repository_SQLite[[#This Row],[Entity]])*(ValueObject[PK]=1)))</f>
        <v>#VALUE!</v>
      </c>
      <c r="P5" s="19" t="str" cm="1">
        <f t="array" ref="P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5" s="19" t="str" cm="1">
        <f t="array" ref="Q5">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5" s="19" t="str" cm="1">
        <f t="array" ref="R5">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5" s="19" t="e" cm="1" vm="2">
        <f t="array" ref="S5">SUBSTITUTE(SUBSTITUTE(SUBSTITUTE(Templates[SQL_UPDATE],"__Table__",Repository_SQLite[[#This Row],[DBテーブル_物理名]]),"__UpdateSet__",Repository_SQLite[[#This Row],[SQL_UpdateSet_SQLite]]),"__UpdateWhere__",Repository_SQLite[[#This Row],[SQL_Where_SQLite]])</f>
        <v>#VALUE!</v>
      </c>
      <c r="T5" s="19" t="e" cm="1" vm="2">
        <f t="array" ref="T5">SUBSTITUTE(SUBSTITUTE(Templates[SQL_DELETE],"__Table__",Repository_SQLite[[#This Row],[DBテーブル_物理名]]),"__DeleteWhere__",Repository_SQLite[[#This Row],[SQL_Where_SQLite]])</f>
        <v>#VALUE!</v>
      </c>
      <c r="U5" s="19" t="e" cm="1" vm="2">
        <f t="array" ref="U5">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6" spans="1:21" ht="20.05" customHeight="1" x14ac:dyDescent="0.4">
      <c r="B6" s="20">
        <f>ROW(Repository_SQLite[[#This Row],[ENo]])-3</f>
        <v>3</v>
      </c>
      <c r="C6" s="21" t="str">
        <f>_xlfn.XLOOKUP(Repository_SQLite[[#This Row],[ENo]],InputEntities[ENo],InputEntities[Entity],"",0,1)</f>
        <v/>
      </c>
      <c r="D6" s="21" t="str">
        <f>SUBSTITUTE(Repository_SQLite[[#This Row],[Entity]],"Entity","SQLite")</f>
        <v/>
      </c>
      <c r="E6" s="21" t="str">
        <f>SUBSTITUTE(Repository_SQLite[[#This Row],[Entity]],"Entity","Oracle")</f>
        <v/>
      </c>
      <c r="F6" s="19" t="str">
        <f>SUBSTITUTE("I"&amp;Repository_SQLite[[#This Row],[Entity]],"Entity","Repository")</f>
        <v>I</v>
      </c>
      <c r="G6" s="19" t="str">
        <f>SUBSTITUTE("Create"&amp;Repository_SQLite[[#This Row],[Entity]],"Entity","")</f>
        <v>Create</v>
      </c>
      <c r="H6" s="21">
        <f>_xlfn.XLOOKUP(Repository_SQLite[[#This Row],[ENo]],InputEntities[ENo],InputEntities[DBテーブル_物理名],"",0,1)</f>
        <v>0</v>
      </c>
      <c r="I6" s="19" t="str" cm="1">
        <f t="array" ref="I6">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6" s="19" t="str" cm="1">
        <f t="array" ref="J6">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6" s="19" t="str" cm="1">
        <f t="array" ref="K6">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6" s="19" t="e" cm="1" vm="1">
        <f t="array" ref="L6">_xlfn.TEXTJOIN(CHAR(10)&amp;"  AND ",TRUE,_xlfn._xlws.FILTER(ValueObject[SQL_Update],(ValueObject[Entity]=Repository_SQLite[[#This Row],[Entity]])*(ValueObject[PK]=1)))</f>
        <v>#VALUE!</v>
      </c>
      <c r="M6" s="19" t="str" cm="1">
        <f t="array" ref="M6">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6" s="19" t="str" cm="1">
        <f t="array" ref="N6">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6" s="19" t="e" cm="1" vm="1">
        <f t="array" ref="O6">_xlfn.TEXTJOIN(","&amp;CHAR(10)&amp;REPT(CHAR(9),4),TRUE,_xlfn._xlws.FILTER(ValueObject[SQLiteParameter_Args],(ValueObject[Entity]=Repository_SQLite[[#This Row],[Entity]])*(ValueObject[PK]=1)))</f>
        <v>#VALUE!</v>
      </c>
      <c r="P6" s="19" t="str" cm="1">
        <f t="array" ref="P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6" s="19" t="str" cm="1">
        <f t="array" ref="Q6">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6" s="19" t="str" cm="1">
        <f t="array" ref="R6">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6" s="19" t="e" cm="1" vm="2">
        <f t="array" ref="S6">SUBSTITUTE(SUBSTITUTE(SUBSTITUTE(Templates[SQL_UPDATE],"__Table__",Repository_SQLite[[#This Row],[DBテーブル_物理名]]),"__UpdateSet__",Repository_SQLite[[#This Row],[SQL_UpdateSet_SQLite]]),"__UpdateWhere__",Repository_SQLite[[#This Row],[SQL_Where_SQLite]])</f>
        <v>#VALUE!</v>
      </c>
      <c r="T6" s="19" t="e" cm="1" vm="2">
        <f t="array" ref="T6">SUBSTITUTE(SUBSTITUTE(Templates[SQL_DELETE],"__Table__",Repository_SQLite[[#This Row],[DBテーブル_物理名]]),"__DeleteWhere__",Repository_SQLite[[#This Row],[SQL_Where_SQLite]])</f>
        <v>#VALUE!</v>
      </c>
      <c r="U6" s="19" t="e" cm="1" vm="2">
        <f t="array" ref="U6">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7" spans="1:21" ht="19.75" customHeight="1" x14ac:dyDescent="0.4">
      <c r="B7" s="20">
        <f>ROW(Repository_SQLite[[#This Row],[ENo]])-3</f>
        <v>4</v>
      </c>
      <c r="C7" s="21" t="str">
        <f>_xlfn.XLOOKUP(Repository_SQLite[[#This Row],[ENo]],InputEntities[ENo],InputEntities[Entity],"",0,1)</f>
        <v/>
      </c>
      <c r="D7" s="21" t="str">
        <f>SUBSTITUTE(Repository_SQLite[[#This Row],[Entity]],"Entity","SQLite")</f>
        <v/>
      </c>
      <c r="E7" s="21" t="str">
        <f>SUBSTITUTE(Repository_SQLite[[#This Row],[Entity]],"Entity","Oracle")</f>
        <v/>
      </c>
      <c r="F7" s="19" t="str">
        <f>SUBSTITUTE("I"&amp;Repository_SQLite[[#This Row],[Entity]],"Entity","Repository")</f>
        <v>I</v>
      </c>
      <c r="G7" s="19" t="str">
        <f>SUBSTITUTE("Create"&amp;Repository_SQLite[[#This Row],[Entity]],"Entity","")</f>
        <v>Create</v>
      </c>
      <c r="H7" s="21">
        <f>_xlfn.XLOOKUP(Repository_SQLite[[#This Row],[ENo]],InputEntities[ENo],InputEntities[DBテーブル_物理名],"",0,1)</f>
        <v>0</v>
      </c>
      <c r="I7" s="19" t="str" cm="1">
        <f t="array" ref="I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7" s="19" t="str" cm="1">
        <f t="array" ref="J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7" s="19" t="str" cm="1">
        <f t="array" ref="K7">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7" s="19" t="e" cm="1" vm="1">
        <f t="array" ref="L7">_xlfn.TEXTJOIN(CHAR(10)&amp;"  AND ",TRUE,_xlfn._xlws.FILTER(ValueObject[SQL_Update],(ValueObject[Entity]=Repository_SQLite[[#This Row],[Entity]])*(ValueObject[PK]=1)))</f>
        <v>#VALUE!</v>
      </c>
      <c r="M7" s="19" t="str" cm="1">
        <f t="array" ref="M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7" s="19" t="str" cm="1">
        <f t="array" ref="N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7" s="19" t="e" cm="1" vm="1">
        <f t="array" ref="O7">_xlfn.TEXTJOIN(","&amp;CHAR(10)&amp;REPT(CHAR(9),4),TRUE,_xlfn._xlws.FILTER(ValueObject[SQLiteParameter_Args],(ValueObject[Entity]=Repository_SQLite[[#This Row],[Entity]])*(ValueObject[PK]=1)))</f>
        <v>#VALUE!</v>
      </c>
      <c r="P7" s="19" t="str" cm="1">
        <f t="array" ref="P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7" s="19" t="str" cm="1">
        <f t="array" ref="Q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7" s="19" t="str" cm="1">
        <f t="array" ref="R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7" s="19" t="e" cm="1" vm="2">
        <f t="array" ref="S7">SUBSTITUTE(SUBSTITUTE(SUBSTITUTE(Templates[SQL_UPDATE],"__Table__",Repository_SQLite[[#This Row],[DBテーブル_物理名]]),"__UpdateSet__",Repository_SQLite[[#This Row],[SQL_UpdateSet_SQLite]]),"__UpdateWhere__",Repository_SQLite[[#This Row],[SQL_Where_SQLite]])</f>
        <v>#VALUE!</v>
      </c>
      <c r="T7" s="19" t="e" cm="1" vm="2">
        <f t="array" ref="T7">SUBSTITUTE(SUBSTITUTE(Templates[SQL_DELETE],"__Table__",Repository_SQLite[[#This Row],[DBテーブル_物理名]]),"__DeleteWhere__",Repository_SQLite[[#This Row],[SQL_Where_SQLite]])</f>
        <v>#VALUE!</v>
      </c>
      <c r="U7" s="19" t="e" cm="1" vm="2">
        <f t="array" ref="U7">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8" spans="1:21" ht="20.05" customHeight="1" x14ac:dyDescent="0.4">
      <c r="B8" s="20">
        <f>ROW(Repository_SQLite[[#This Row],[ENo]])-3</f>
        <v>5</v>
      </c>
      <c r="C8" s="21" t="str">
        <f>_xlfn.XLOOKUP(Repository_SQLite[[#This Row],[ENo]],InputEntities[ENo],InputEntities[Entity],"",0,1)</f>
        <v/>
      </c>
      <c r="D8" s="21" t="str">
        <f>SUBSTITUTE(Repository_SQLite[[#This Row],[Entity]],"Entity","SQLite")</f>
        <v/>
      </c>
      <c r="E8" s="21" t="str">
        <f>SUBSTITUTE(Repository_SQLite[[#This Row],[Entity]],"Entity","Oracle")</f>
        <v/>
      </c>
      <c r="F8" s="19" t="str">
        <f>SUBSTITUTE("I"&amp;Repository_SQLite[[#This Row],[Entity]],"Entity","Repository")</f>
        <v>I</v>
      </c>
      <c r="G8" s="19" t="str">
        <f>SUBSTITUTE("Create"&amp;Repository_SQLite[[#This Row],[Entity]],"Entity","")</f>
        <v>Create</v>
      </c>
      <c r="H8" s="21">
        <f>_xlfn.XLOOKUP(Repository_SQLite[[#This Row],[ENo]],InputEntities[ENo],InputEntities[DBテーブル_物理名],"",0,1)</f>
        <v>0</v>
      </c>
      <c r="I8" s="19" t="str" cm="1">
        <f t="array" ref="I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8" s="19" t="str" cm="1">
        <f t="array" ref="J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8" s="19" t="str" cm="1">
        <f t="array" ref="K8">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8" s="19" t="e" cm="1" vm="1">
        <f t="array" ref="L8">_xlfn.TEXTJOIN(CHAR(10)&amp;"  AND ",TRUE,_xlfn._xlws.FILTER(ValueObject[SQL_Update],(ValueObject[Entity]=Repository_SQLite[[#This Row],[Entity]])*(ValueObject[PK]=1)))</f>
        <v>#VALUE!</v>
      </c>
      <c r="M8" s="19" t="str" cm="1">
        <f t="array" ref="M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8" s="19" t="str" cm="1">
        <f t="array" ref="N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8" s="19" t="e" cm="1" vm="1">
        <f t="array" ref="O8">_xlfn.TEXTJOIN(","&amp;CHAR(10)&amp;REPT(CHAR(9),4),TRUE,_xlfn._xlws.FILTER(ValueObject[SQLiteParameter_Args],(ValueObject[Entity]=Repository_SQLite[[#This Row],[Entity]])*(ValueObject[PK]=1)))</f>
        <v>#VALUE!</v>
      </c>
      <c r="P8" s="19" t="str" cm="1">
        <f t="array" ref="P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8" s="19" t="str" cm="1">
        <f t="array" ref="Q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8" s="19" t="str" cm="1">
        <f t="array" ref="R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8" s="19" t="e" cm="1" vm="2">
        <f t="array" ref="S8">SUBSTITUTE(SUBSTITUTE(SUBSTITUTE(Templates[SQL_UPDATE],"__Table__",Repository_SQLite[[#This Row],[DBテーブル_物理名]]),"__UpdateSet__",Repository_SQLite[[#This Row],[SQL_UpdateSet_SQLite]]),"__UpdateWhere__",Repository_SQLite[[#This Row],[SQL_Where_SQLite]])</f>
        <v>#VALUE!</v>
      </c>
      <c r="T8" s="19" t="e" cm="1" vm="2">
        <f t="array" ref="T8">SUBSTITUTE(SUBSTITUTE(Templates[SQL_DELETE],"__Table__",Repository_SQLite[[#This Row],[DBテーブル_物理名]]),"__DeleteWhere__",Repository_SQLite[[#This Row],[SQL_Where_SQLite]])</f>
        <v>#VALUE!</v>
      </c>
      <c r="U8" s="19" t="e" cm="1" vm="2">
        <f t="array" ref="U8">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9" spans="1:21" ht="20.05" customHeight="1" x14ac:dyDescent="0.4">
      <c r="B9" s="20">
        <f>ROW(Repository_SQLite[[#This Row],[ENo]])-3</f>
        <v>6</v>
      </c>
      <c r="C9" s="21" t="str">
        <f>_xlfn.XLOOKUP(Repository_SQLite[[#This Row],[ENo]],InputEntities[ENo],InputEntities[Entity],"",0,1)</f>
        <v/>
      </c>
      <c r="D9" s="21" t="str">
        <f>SUBSTITUTE(Repository_SQLite[[#This Row],[Entity]],"Entity","SQLite")</f>
        <v/>
      </c>
      <c r="E9" s="21" t="str">
        <f>SUBSTITUTE(Repository_SQLite[[#This Row],[Entity]],"Entity","Oracle")</f>
        <v/>
      </c>
      <c r="F9" s="19" t="str">
        <f>SUBSTITUTE("I"&amp;Repository_SQLite[[#This Row],[Entity]],"Entity","Repository")</f>
        <v>I</v>
      </c>
      <c r="G9" s="19" t="str">
        <f>SUBSTITUTE("Create"&amp;Repository_SQLite[[#This Row],[Entity]],"Entity","")</f>
        <v>Create</v>
      </c>
      <c r="H9" s="21">
        <f>_xlfn.XLOOKUP(Repository_SQLite[[#This Row],[ENo]],InputEntities[ENo],InputEntities[DBテーブル_物理名],"",0,1)</f>
        <v>0</v>
      </c>
      <c r="I9" s="19" t="str" cm="1">
        <f t="array" ref="I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9" s="19" t="str" cm="1">
        <f t="array" ref="J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9" s="19" t="str" cm="1">
        <f t="array" ref="K9">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9" s="19" t="e" cm="1" vm="1">
        <f t="array" ref="L9">_xlfn.TEXTJOIN(CHAR(10)&amp;"  AND ",TRUE,_xlfn._xlws.FILTER(ValueObject[SQL_Update],(ValueObject[Entity]=Repository_SQLite[[#This Row],[Entity]])*(ValueObject[PK]=1)))</f>
        <v>#VALUE!</v>
      </c>
      <c r="M9" s="19" t="str" cm="1">
        <f t="array" ref="M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9" s="19" t="str" cm="1">
        <f t="array" ref="N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9" s="19" t="e" cm="1" vm="1">
        <f t="array" ref="O9">_xlfn.TEXTJOIN(","&amp;CHAR(10)&amp;REPT(CHAR(9),4),TRUE,_xlfn._xlws.FILTER(ValueObject[SQLiteParameter_Args],(ValueObject[Entity]=Repository_SQLite[[#This Row],[Entity]])*(ValueObject[PK]=1)))</f>
        <v>#VALUE!</v>
      </c>
      <c r="P9" s="19" t="str" cm="1">
        <f t="array" ref="P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9" s="19" t="str" cm="1">
        <f t="array" ref="Q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9" s="19" t="str" cm="1">
        <f t="array" ref="R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9" s="19" t="e" cm="1" vm="2">
        <f t="array" ref="S9">SUBSTITUTE(SUBSTITUTE(SUBSTITUTE(Templates[SQL_UPDATE],"__Table__",Repository_SQLite[[#This Row],[DBテーブル_物理名]]),"__UpdateSet__",Repository_SQLite[[#This Row],[SQL_UpdateSet_SQLite]]),"__UpdateWhere__",Repository_SQLite[[#This Row],[SQL_Where_SQLite]])</f>
        <v>#VALUE!</v>
      </c>
      <c r="T9" s="19" t="e" cm="1" vm="2">
        <f t="array" ref="T9">SUBSTITUTE(SUBSTITUTE(Templates[SQL_DELETE],"__Table__",Repository_SQLite[[#This Row],[DBテーブル_物理名]]),"__DeleteWhere__",Repository_SQLite[[#This Row],[SQL_Where_SQLite]])</f>
        <v>#VALUE!</v>
      </c>
      <c r="U9" s="19" t="e" cm="1" vm="2">
        <f t="array" ref="U9">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0" spans="1:21" ht="20.05" customHeight="1" x14ac:dyDescent="0.4">
      <c r="B10" s="20">
        <f>ROW(Repository_SQLite[[#This Row],[ENo]])-3</f>
        <v>7</v>
      </c>
      <c r="C10" s="21" t="str">
        <f>_xlfn.XLOOKUP(Repository_SQLite[[#This Row],[ENo]],InputEntities[ENo],InputEntities[Entity],"",0,1)</f>
        <v/>
      </c>
      <c r="D10" s="21" t="str">
        <f>SUBSTITUTE(Repository_SQLite[[#This Row],[Entity]],"Entity","SQLite")</f>
        <v/>
      </c>
      <c r="E10" s="21" t="str">
        <f>SUBSTITUTE(Repository_SQLite[[#This Row],[Entity]],"Entity","Oracle")</f>
        <v/>
      </c>
      <c r="F10" s="19" t="str">
        <f>SUBSTITUTE("I"&amp;Repository_SQLite[[#This Row],[Entity]],"Entity","Repository")</f>
        <v>I</v>
      </c>
      <c r="G10" s="19" t="str">
        <f>SUBSTITUTE("Create"&amp;Repository_SQLite[[#This Row],[Entity]],"Entity","")</f>
        <v>Create</v>
      </c>
      <c r="H10" s="21">
        <f>_xlfn.XLOOKUP(Repository_SQLite[[#This Row],[ENo]],InputEntities[ENo],InputEntities[DBテーブル_物理名],"",0,1)</f>
        <v>0</v>
      </c>
      <c r="I10" s="19" t="str" cm="1">
        <f t="array" ref="I1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0" s="19" t="str" cm="1">
        <f t="array" ref="J1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0" s="19" t="str" cm="1">
        <f t="array" ref="K10">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0" s="19" t="e" cm="1" vm="1">
        <f t="array" ref="L10">_xlfn.TEXTJOIN(CHAR(10)&amp;"  AND ",TRUE,_xlfn._xlws.FILTER(ValueObject[SQL_Update],(ValueObject[Entity]=Repository_SQLite[[#This Row],[Entity]])*(ValueObject[PK]=1)))</f>
        <v>#VALUE!</v>
      </c>
      <c r="M10" s="19" t="str" cm="1">
        <f t="array" ref="M1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0" s="19" t="str" cm="1">
        <f t="array" ref="N1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0" s="19" t="e" cm="1" vm="1">
        <f t="array" ref="O10">_xlfn.TEXTJOIN(","&amp;CHAR(10)&amp;REPT(CHAR(9),4),TRUE,_xlfn._xlws.FILTER(ValueObject[SQLiteParameter_Args],(ValueObject[Entity]=Repository_SQLite[[#This Row],[Entity]])*(ValueObject[PK]=1)))</f>
        <v>#VALUE!</v>
      </c>
      <c r="P10" s="19" t="str" cm="1">
        <f t="array" ref="P1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0" s="19" t="str" cm="1">
        <f t="array" ref="Q1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0" s="19" t="str" cm="1">
        <f t="array" ref="R1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0" s="19" t="e" cm="1" vm="2">
        <f t="array" ref="S10">SUBSTITUTE(SUBSTITUTE(SUBSTITUTE(Templates[SQL_UPDATE],"__Table__",Repository_SQLite[[#This Row],[DBテーブル_物理名]]),"__UpdateSet__",Repository_SQLite[[#This Row],[SQL_UpdateSet_SQLite]]),"__UpdateWhere__",Repository_SQLite[[#This Row],[SQL_Where_SQLite]])</f>
        <v>#VALUE!</v>
      </c>
      <c r="T10" s="19" t="e" cm="1" vm="2">
        <f t="array" ref="T10">SUBSTITUTE(SUBSTITUTE(Templates[SQL_DELETE],"__Table__",Repository_SQLite[[#This Row],[DBテーブル_物理名]]),"__DeleteWhere__",Repository_SQLite[[#This Row],[SQL_Where_SQLite]])</f>
        <v>#VALUE!</v>
      </c>
      <c r="U10" s="19" t="e" cm="1" vm="2">
        <f t="array" ref="U10">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1" spans="1:21" ht="20.05" customHeight="1" x14ac:dyDescent="0.4">
      <c r="B11" s="20">
        <f>ROW(Repository_SQLite[[#This Row],[ENo]])-3</f>
        <v>8</v>
      </c>
      <c r="C11" s="21" t="str">
        <f>_xlfn.XLOOKUP(Repository_SQLite[[#This Row],[ENo]],InputEntities[ENo],InputEntities[Entity],"",0,1)</f>
        <v/>
      </c>
      <c r="D11" s="21" t="str">
        <f>SUBSTITUTE(Repository_SQLite[[#This Row],[Entity]],"Entity","SQLite")</f>
        <v/>
      </c>
      <c r="E11" s="21" t="str">
        <f>SUBSTITUTE(Repository_SQLite[[#This Row],[Entity]],"Entity","Oracle")</f>
        <v/>
      </c>
      <c r="F11" s="19" t="str">
        <f>SUBSTITUTE("I"&amp;Repository_SQLite[[#This Row],[Entity]],"Entity","Repository")</f>
        <v>I</v>
      </c>
      <c r="G11" s="19" t="str">
        <f>SUBSTITUTE("Create"&amp;Repository_SQLite[[#This Row],[Entity]],"Entity","")</f>
        <v>Create</v>
      </c>
      <c r="H11" s="21">
        <f>_xlfn.XLOOKUP(Repository_SQLite[[#This Row],[ENo]],InputEntities[ENo],InputEntities[DBテーブル_物理名],"",0,1)</f>
        <v>0</v>
      </c>
      <c r="I11" s="19" t="str" cm="1">
        <f t="array" ref="I1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1" s="19" t="str" cm="1">
        <f t="array" ref="J1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1" s="19" t="str" cm="1">
        <f t="array" ref="K11">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1" s="19" t="e" cm="1" vm="1">
        <f t="array" ref="L11">_xlfn.TEXTJOIN(CHAR(10)&amp;"  AND ",TRUE,_xlfn._xlws.FILTER(ValueObject[SQL_Update],(ValueObject[Entity]=Repository_SQLite[[#This Row],[Entity]])*(ValueObject[PK]=1)))</f>
        <v>#VALUE!</v>
      </c>
      <c r="M11" s="19" t="str" cm="1">
        <f t="array" ref="M1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1" s="19" t="str" cm="1">
        <f t="array" ref="N1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1" s="19" t="e" cm="1" vm="1">
        <f t="array" ref="O11">_xlfn.TEXTJOIN(","&amp;CHAR(10)&amp;REPT(CHAR(9),4),TRUE,_xlfn._xlws.FILTER(ValueObject[SQLiteParameter_Args],(ValueObject[Entity]=Repository_SQLite[[#This Row],[Entity]])*(ValueObject[PK]=1)))</f>
        <v>#VALUE!</v>
      </c>
      <c r="P11" s="19" t="str" cm="1">
        <f t="array" ref="P1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1" s="19" t="str" cm="1">
        <f t="array" ref="Q1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1" s="19" t="str" cm="1">
        <f t="array" ref="R1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1" s="19" t="e" cm="1" vm="2">
        <f t="array" ref="S11">SUBSTITUTE(SUBSTITUTE(SUBSTITUTE(Templates[SQL_UPDATE],"__Table__",Repository_SQLite[[#This Row],[DBテーブル_物理名]]),"__UpdateSet__",Repository_SQLite[[#This Row],[SQL_UpdateSet_SQLite]]),"__UpdateWhere__",Repository_SQLite[[#This Row],[SQL_Where_SQLite]])</f>
        <v>#VALUE!</v>
      </c>
      <c r="T11" s="19" t="e" cm="1" vm="2">
        <f t="array" ref="T11">SUBSTITUTE(SUBSTITUTE(Templates[SQL_DELETE],"__Table__",Repository_SQLite[[#This Row],[DBテーブル_物理名]]),"__DeleteWhere__",Repository_SQLite[[#This Row],[SQL_Where_SQLite]])</f>
        <v>#VALUE!</v>
      </c>
      <c r="U11" s="19" t="e" cm="1" vm="2">
        <f t="array" ref="U1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2" spans="1:21" ht="20.05" customHeight="1" x14ac:dyDescent="0.4">
      <c r="B12" s="20">
        <f>ROW(Repository_SQLite[[#This Row],[ENo]])-3</f>
        <v>9</v>
      </c>
      <c r="C12" s="21" t="str">
        <f>_xlfn.XLOOKUP(Repository_SQLite[[#This Row],[ENo]],InputEntities[ENo],InputEntities[Entity],"",0,1)</f>
        <v/>
      </c>
      <c r="D12" s="21" t="str">
        <f>SUBSTITUTE(Repository_SQLite[[#This Row],[Entity]],"Entity","SQLite")</f>
        <v/>
      </c>
      <c r="E12" s="21" t="str">
        <f>SUBSTITUTE(Repository_SQLite[[#This Row],[Entity]],"Entity","Oracle")</f>
        <v/>
      </c>
      <c r="F12" s="19" t="str">
        <f>SUBSTITUTE("I"&amp;Repository_SQLite[[#This Row],[Entity]],"Entity","Repository")</f>
        <v>I</v>
      </c>
      <c r="G12" s="19" t="str">
        <f>SUBSTITUTE("Create"&amp;Repository_SQLite[[#This Row],[Entity]],"Entity","")</f>
        <v>Create</v>
      </c>
      <c r="H12" s="21">
        <f>_xlfn.XLOOKUP(Repository_SQLite[[#This Row],[ENo]],InputEntities[ENo],InputEntities[DBテーブル_物理名],"",0,1)</f>
        <v>0</v>
      </c>
      <c r="I12" s="19" t="str" cm="1">
        <f t="array" ref="I1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2" s="19" t="str" cm="1">
        <f t="array" ref="J1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2" s="19" t="str" cm="1">
        <f t="array" ref="K12">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2" s="19" t="e" cm="1" vm="1">
        <f t="array" ref="L12">_xlfn.TEXTJOIN(CHAR(10)&amp;"  AND ",TRUE,_xlfn._xlws.FILTER(ValueObject[SQL_Update],(ValueObject[Entity]=Repository_SQLite[[#This Row],[Entity]])*(ValueObject[PK]=1)))</f>
        <v>#VALUE!</v>
      </c>
      <c r="M12" s="19" t="str" cm="1">
        <f t="array" ref="M1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2" s="19" t="str" cm="1">
        <f t="array" ref="N1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2" s="19" t="e" cm="1" vm="1">
        <f t="array" ref="O12">_xlfn.TEXTJOIN(","&amp;CHAR(10)&amp;REPT(CHAR(9),4),TRUE,_xlfn._xlws.FILTER(ValueObject[SQLiteParameter_Args],(ValueObject[Entity]=Repository_SQLite[[#This Row],[Entity]])*(ValueObject[PK]=1)))</f>
        <v>#VALUE!</v>
      </c>
      <c r="P12" s="19" t="str" cm="1">
        <f t="array" ref="P1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2" s="19" t="str" cm="1">
        <f t="array" ref="Q1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2" s="19" t="str" cm="1">
        <f t="array" ref="R1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2" s="19" t="e" cm="1" vm="2">
        <f t="array" ref="S12">SUBSTITUTE(SUBSTITUTE(SUBSTITUTE(Templates[SQL_UPDATE],"__Table__",Repository_SQLite[[#This Row],[DBテーブル_物理名]]),"__UpdateSet__",Repository_SQLite[[#This Row],[SQL_UpdateSet_SQLite]]),"__UpdateWhere__",Repository_SQLite[[#This Row],[SQL_Where_SQLite]])</f>
        <v>#VALUE!</v>
      </c>
      <c r="T12" s="19" t="e" cm="1" vm="2">
        <f t="array" ref="T12">SUBSTITUTE(SUBSTITUTE(Templates[SQL_DELETE],"__Table__",Repository_SQLite[[#This Row],[DBテーブル_物理名]]),"__DeleteWhere__",Repository_SQLite[[#This Row],[SQL_Where_SQLite]])</f>
        <v>#VALUE!</v>
      </c>
      <c r="U12" s="19" t="e" cm="1" vm="2">
        <f t="array" ref="U12">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3" spans="1:21" ht="20.05" customHeight="1" x14ac:dyDescent="0.4">
      <c r="B13" s="20">
        <f>ROW(Repository_SQLite[[#This Row],[ENo]])-3</f>
        <v>10</v>
      </c>
      <c r="C13" s="21" t="str">
        <f>_xlfn.XLOOKUP(Repository_SQLite[[#This Row],[ENo]],InputEntities[ENo],InputEntities[Entity],"",0,1)</f>
        <v/>
      </c>
      <c r="D13" s="21" t="str">
        <f>SUBSTITUTE(Repository_SQLite[[#This Row],[Entity]],"Entity","SQLite")</f>
        <v/>
      </c>
      <c r="E13" s="21" t="str">
        <f>SUBSTITUTE(Repository_SQLite[[#This Row],[Entity]],"Entity","Oracle")</f>
        <v/>
      </c>
      <c r="F13" s="19" t="str">
        <f>SUBSTITUTE("I"&amp;Repository_SQLite[[#This Row],[Entity]],"Entity","Repository")</f>
        <v>I</v>
      </c>
      <c r="G13" s="19" t="str">
        <f>SUBSTITUTE("Create"&amp;Repository_SQLite[[#This Row],[Entity]],"Entity","")</f>
        <v>Create</v>
      </c>
      <c r="H13" s="21">
        <f>_xlfn.XLOOKUP(Repository_SQLite[[#This Row],[ENo]],InputEntities[ENo],InputEntities[DBテーブル_物理名],"",0,1)</f>
        <v>0</v>
      </c>
      <c r="I13" s="19" t="str" cm="1">
        <f t="array" ref="I1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3" s="19" t="str" cm="1">
        <f t="array" ref="J1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3" s="19" t="str" cm="1">
        <f t="array" ref="K13">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3" s="19" t="e" cm="1" vm="1">
        <f t="array" ref="L13">_xlfn.TEXTJOIN(CHAR(10)&amp;"  AND ",TRUE,_xlfn._xlws.FILTER(ValueObject[SQL_Update],(ValueObject[Entity]=Repository_SQLite[[#This Row],[Entity]])*(ValueObject[PK]=1)))</f>
        <v>#VALUE!</v>
      </c>
      <c r="M13" s="19" t="str" cm="1">
        <f t="array" ref="M1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3" s="19" t="str" cm="1">
        <f t="array" ref="N1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3" s="19" t="e" cm="1" vm="1">
        <f t="array" ref="O13">_xlfn.TEXTJOIN(","&amp;CHAR(10)&amp;REPT(CHAR(9),4),TRUE,_xlfn._xlws.FILTER(ValueObject[SQLiteParameter_Args],(ValueObject[Entity]=Repository_SQLite[[#This Row],[Entity]])*(ValueObject[PK]=1)))</f>
        <v>#VALUE!</v>
      </c>
      <c r="P13" s="19" t="str" cm="1">
        <f t="array" ref="P1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3" s="19" t="str" cm="1">
        <f t="array" ref="Q1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3" s="19" t="str" cm="1">
        <f t="array" ref="R1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3" s="19" t="e" cm="1" vm="2">
        <f t="array" ref="S13">SUBSTITUTE(SUBSTITUTE(SUBSTITUTE(Templates[SQL_UPDATE],"__Table__",Repository_SQLite[[#This Row],[DBテーブル_物理名]]),"__UpdateSet__",Repository_SQLite[[#This Row],[SQL_UpdateSet_SQLite]]),"__UpdateWhere__",Repository_SQLite[[#This Row],[SQL_Where_SQLite]])</f>
        <v>#VALUE!</v>
      </c>
      <c r="T13" s="19" t="e" cm="1" vm="2">
        <f t="array" ref="T13">SUBSTITUTE(SUBSTITUTE(Templates[SQL_DELETE],"__Table__",Repository_SQLite[[#This Row],[DBテーブル_物理名]]),"__DeleteWhere__",Repository_SQLite[[#This Row],[SQL_Where_SQLite]])</f>
        <v>#VALUE!</v>
      </c>
      <c r="U13" s="19" t="e" cm="1" vm="2">
        <f t="array" ref="U13">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4" spans="1:21" ht="20.05" customHeight="1" x14ac:dyDescent="0.4">
      <c r="B14" s="20">
        <f>ROW(Repository_SQLite[[#This Row],[ENo]])-3</f>
        <v>11</v>
      </c>
      <c r="C14" s="21" t="str">
        <f>_xlfn.XLOOKUP(Repository_SQLite[[#This Row],[ENo]],InputEntities[ENo],InputEntities[Entity],"",0,1)</f>
        <v/>
      </c>
      <c r="D14" s="21" t="str">
        <f>SUBSTITUTE(Repository_SQLite[[#This Row],[Entity]],"Entity","SQLite")</f>
        <v/>
      </c>
      <c r="E14" s="21" t="str">
        <f>SUBSTITUTE(Repository_SQLite[[#This Row],[Entity]],"Entity","Oracle")</f>
        <v/>
      </c>
      <c r="F14" s="19" t="str">
        <f>SUBSTITUTE("I"&amp;Repository_SQLite[[#This Row],[Entity]],"Entity","Repository")</f>
        <v>I</v>
      </c>
      <c r="G14" s="19" t="str">
        <f>SUBSTITUTE("Create"&amp;Repository_SQLite[[#This Row],[Entity]],"Entity","")</f>
        <v>Create</v>
      </c>
      <c r="H14" s="21">
        <f>_xlfn.XLOOKUP(Repository_SQLite[[#This Row],[ENo]],InputEntities[ENo],InputEntities[DBテーブル_物理名],"",0,1)</f>
        <v>0</v>
      </c>
      <c r="I14" s="19" t="str" cm="1">
        <f t="array" ref="I14">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4" s="19" t="str" cm="1">
        <f t="array" ref="J14">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4" s="19" t="str" cm="1">
        <f t="array" ref="K14">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4" s="19" t="e" cm="1" vm="1">
        <f t="array" ref="L14">_xlfn.TEXTJOIN(CHAR(10)&amp;"  AND ",TRUE,_xlfn._xlws.FILTER(ValueObject[SQL_Update],(ValueObject[Entity]=Repository_SQLite[[#This Row],[Entity]])*(ValueObject[PK]=1)))</f>
        <v>#VALUE!</v>
      </c>
      <c r="M14" s="19" t="str" cm="1">
        <f t="array" ref="M14">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4" s="19" t="str" cm="1">
        <f t="array" ref="N14">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4" s="19" t="e" cm="1" vm="1">
        <f t="array" ref="O14">_xlfn.TEXTJOIN(","&amp;CHAR(10)&amp;REPT(CHAR(9),4),TRUE,_xlfn._xlws.FILTER(ValueObject[SQLiteParameter_Args],(ValueObject[Entity]=Repository_SQLite[[#This Row],[Entity]])*(ValueObject[PK]=1)))</f>
        <v>#VALUE!</v>
      </c>
      <c r="P14" s="19" t="str" cm="1">
        <f t="array" ref="P1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4" s="19" t="str" cm="1">
        <f t="array" ref="Q14">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4" s="19" t="str" cm="1">
        <f t="array" ref="R14">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4" s="19" t="e" cm="1" vm="2">
        <f t="array" ref="S14">SUBSTITUTE(SUBSTITUTE(SUBSTITUTE(Templates[SQL_UPDATE],"__Table__",Repository_SQLite[[#This Row],[DBテーブル_物理名]]),"__UpdateSet__",Repository_SQLite[[#This Row],[SQL_UpdateSet_SQLite]]),"__UpdateWhere__",Repository_SQLite[[#This Row],[SQL_Where_SQLite]])</f>
        <v>#VALUE!</v>
      </c>
      <c r="T14" s="19" t="e" cm="1" vm="2">
        <f t="array" ref="T14">SUBSTITUTE(SUBSTITUTE(Templates[SQL_DELETE],"__Table__",Repository_SQLite[[#This Row],[DBテーブル_物理名]]),"__DeleteWhere__",Repository_SQLite[[#This Row],[SQL_Where_SQLite]])</f>
        <v>#VALUE!</v>
      </c>
      <c r="U14" s="19" t="e" cm="1" vm="2">
        <f t="array" ref="U14">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5" spans="1:21" ht="20.05" customHeight="1" x14ac:dyDescent="0.4">
      <c r="B15" s="20">
        <f>ROW(Repository_SQLite[[#This Row],[ENo]])-3</f>
        <v>12</v>
      </c>
      <c r="C15" s="21" t="str">
        <f>_xlfn.XLOOKUP(Repository_SQLite[[#This Row],[ENo]],InputEntities[ENo],InputEntities[Entity],"",0,1)</f>
        <v/>
      </c>
      <c r="D15" s="21" t="str">
        <f>SUBSTITUTE(Repository_SQLite[[#This Row],[Entity]],"Entity","SQLite")</f>
        <v/>
      </c>
      <c r="E15" s="21" t="str">
        <f>SUBSTITUTE(Repository_SQLite[[#This Row],[Entity]],"Entity","Oracle")</f>
        <v/>
      </c>
      <c r="F15" s="19" t="str">
        <f>SUBSTITUTE("I"&amp;Repository_SQLite[[#This Row],[Entity]],"Entity","Repository")</f>
        <v>I</v>
      </c>
      <c r="G15" s="19" t="str">
        <f>SUBSTITUTE("Create"&amp;Repository_SQLite[[#This Row],[Entity]],"Entity","")</f>
        <v>Create</v>
      </c>
      <c r="H15" s="21">
        <f>_xlfn.XLOOKUP(Repository_SQLite[[#This Row],[ENo]],InputEntities[ENo],InputEntities[DBテーブル_物理名],"",0,1)</f>
        <v>0</v>
      </c>
      <c r="I15" s="19" t="str" cm="1">
        <f t="array" ref="I15">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5" s="19" t="str" cm="1">
        <f t="array" ref="J15">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5" s="19" t="str" cm="1">
        <f t="array" ref="K15">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5" s="19" t="e" cm="1" vm="1">
        <f t="array" ref="L15">_xlfn.TEXTJOIN(CHAR(10)&amp;"  AND ",TRUE,_xlfn._xlws.FILTER(ValueObject[SQL_Update],(ValueObject[Entity]=Repository_SQLite[[#This Row],[Entity]])*(ValueObject[PK]=1)))</f>
        <v>#VALUE!</v>
      </c>
      <c r="M15" s="19" t="str" cm="1">
        <f t="array" ref="M15">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5" s="19" t="str" cm="1">
        <f t="array" ref="N15">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5" s="19" t="e" cm="1" vm="1">
        <f t="array" ref="O15">_xlfn.TEXTJOIN(","&amp;CHAR(10)&amp;REPT(CHAR(9),4),TRUE,_xlfn._xlws.FILTER(ValueObject[SQLiteParameter_Args],(ValueObject[Entity]=Repository_SQLite[[#This Row],[Entity]])*(ValueObject[PK]=1)))</f>
        <v>#VALUE!</v>
      </c>
      <c r="P15" s="19" t="str" cm="1">
        <f t="array" ref="P1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5" s="19" t="str" cm="1">
        <f t="array" ref="Q15">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5" s="19" t="str" cm="1">
        <f t="array" ref="R15">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5" s="19" t="e" cm="1" vm="2">
        <f t="array" ref="S15">SUBSTITUTE(SUBSTITUTE(SUBSTITUTE(Templates[SQL_UPDATE],"__Table__",Repository_SQLite[[#This Row],[DBテーブル_物理名]]),"__UpdateSet__",Repository_SQLite[[#This Row],[SQL_UpdateSet_SQLite]]),"__UpdateWhere__",Repository_SQLite[[#This Row],[SQL_Where_SQLite]])</f>
        <v>#VALUE!</v>
      </c>
      <c r="T15" s="19" t="e" cm="1" vm="2">
        <f t="array" ref="T15">SUBSTITUTE(SUBSTITUTE(Templates[SQL_DELETE],"__Table__",Repository_SQLite[[#This Row],[DBテーブル_物理名]]),"__DeleteWhere__",Repository_SQLite[[#This Row],[SQL_Where_SQLite]])</f>
        <v>#VALUE!</v>
      </c>
      <c r="U15" s="19" t="e" cm="1" vm="2">
        <f t="array" ref="U15">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6" spans="1:21" ht="20.05" customHeight="1" x14ac:dyDescent="0.4">
      <c r="B16" s="20">
        <f>ROW(Repository_SQLite[[#This Row],[ENo]])-3</f>
        <v>13</v>
      </c>
      <c r="C16" s="21" t="str">
        <f>_xlfn.XLOOKUP(Repository_SQLite[[#This Row],[ENo]],InputEntities[ENo],InputEntities[Entity],"",0,1)</f>
        <v/>
      </c>
      <c r="D16" s="21" t="str">
        <f>SUBSTITUTE(Repository_SQLite[[#This Row],[Entity]],"Entity","SQLite")</f>
        <v/>
      </c>
      <c r="E16" s="21" t="str">
        <f>SUBSTITUTE(Repository_SQLite[[#This Row],[Entity]],"Entity","Oracle")</f>
        <v/>
      </c>
      <c r="F16" s="19" t="str">
        <f>SUBSTITUTE("I"&amp;Repository_SQLite[[#This Row],[Entity]],"Entity","Repository")</f>
        <v>I</v>
      </c>
      <c r="G16" s="19" t="str">
        <f>SUBSTITUTE("Create"&amp;Repository_SQLite[[#This Row],[Entity]],"Entity","")</f>
        <v>Create</v>
      </c>
      <c r="H16" s="21">
        <f>_xlfn.XLOOKUP(Repository_SQLite[[#This Row],[ENo]],InputEntities[ENo],InputEntities[DBテーブル_物理名],"",0,1)</f>
        <v>0</v>
      </c>
      <c r="I16" s="19" t="str" cm="1">
        <f t="array" ref="I16">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6" s="19" t="str" cm="1">
        <f t="array" ref="J16">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6" s="19" t="str" cm="1">
        <f t="array" ref="K16">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6" s="19" t="e" cm="1" vm="1">
        <f t="array" ref="L16">_xlfn.TEXTJOIN(CHAR(10)&amp;"  AND ",TRUE,_xlfn._xlws.FILTER(ValueObject[SQL_Update],(ValueObject[Entity]=Repository_SQLite[[#This Row],[Entity]])*(ValueObject[PK]=1)))</f>
        <v>#VALUE!</v>
      </c>
      <c r="M16" s="19" t="str" cm="1">
        <f t="array" ref="M16">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6" s="19" t="str" cm="1">
        <f t="array" ref="N16">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6" s="19" t="e" cm="1" vm="1">
        <f t="array" ref="O16">_xlfn.TEXTJOIN(","&amp;CHAR(10)&amp;REPT(CHAR(9),4),TRUE,_xlfn._xlws.FILTER(ValueObject[SQLiteParameter_Args],(ValueObject[Entity]=Repository_SQLite[[#This Row],[Entity]])*(ValueObject[PK]=1)))</f>
        <v>#VALUE!</v>
      </c>
      <c r="P16" s="19" t="str" cm="1">
        <f t="array" ref="P1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6" s="19" t="str" cm="1">
        <f t="array" ref="Q16">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6" s="19" t="str" cm="1">
        <f t="array" ref="R16">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6" s="19" t="e" cm="1" vm="2">
        <f t="array" ref="S16">SUBSTITUTE(SUBSTITUTE(SUBSTITUTE(Templates[SQL_UPDATE],"__Table__",Repository_SQLite[[#This Row],[DBテーブル_物理名]]),"__UpdateSet__",Repository_SQLite[[#This Row],[SQL_UpdateSet_SQLite]]),"__UpdateWhere__",Repository_SQLite[[#This Row],[SQL_Where_SQLite]])</f>
        <v>#VALUE!</v>
      </c>
      <c r="T16" s="19" t="e" cm="1" vm="2">
        <f t="array" ref="T16">SUBSTITUTE(SUBSTITUTE(Templates[SQL_DELETE],"__Table__",Repository_SQLite[[#This Row],[DBテーブル_物理名]]),"__DeleteWhere__",Repository_SQLite[[#This Row],[SQL_Where_SQLite]])</f>
        <v>#VALUE!</v>
      </c>
      <c r="U16" s="19" t="e" cm="1" vm="2">
        <f t="array" ref="U16">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7" spans="2:21" ht="20.05" customHeight="1" x14ac:dyDescent="0.4">
      <c r="B17" s="20">
        <f>ROW(Repository_SQLite[[#This Row],[ENo]])-3</f>
        <v>14</v>
      </c>
      <c r="C17" s="21" t="str">
        <f>_xlfn.XLOOKUP(Repository_SQLite[[#This Row],[ENo]],InputEntities[ENo],InputEntities[Entity],"",0,1)</f>
        <v/>
      </c>
      <c r="D17" s="21" t="str">
        <f>SUBSTITUTE(Repository_SQLite[[#This Row],[Entity]],"Entity","SQLite")</f>
        <v/>
      </c>
      <c r="E17" s="21" t="str">
        <f>SUBSTITUTE(Repository_SQLite[[#This Row],[Entity]],"Entity","Oracle")</f>
        <v/>
      </c>
      <c r="F17" s="19" t="str">
        <f>SUBSTITUTE("I"&amp;Repository_SQLite[[#This Row],[Entity]],"Entity","Repository")</f>
        <v>I</v>
      </c>
      <c r="G17" s="19" t="str">
        <f>SUBSTITUTE("Create"&amp;Repository_SQLite[[#This Row],[Entity]],"Entity","")</f>
        <v>Create</v>
      </c>
      <c r="H17" s="21">
        <f>_xlfn.XLOOKUP(Repository_SQLite[[#This Row],[ENo]],InputEntities[ENo],InputEntities[DBテーブル_物理名],"",0,1)</f>
        <v>0</v>
      </c>
      <c r="I17" s="19" t="str" cm="1">
        <f t="array" ref="I1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7" s="19" t="str" cm="1">
        <f t="array" ref="J1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7" s="19" t="str" cm="1">
        <f t="array" ref="K17">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7" s="19" t="e" cm="1" vm="1">
        <f t="array" ref="L17">_xlfn.TEXTJOIN(CHAR(10)&amp;"  AND ",TRUE,_xlfn._xlws.FILTER(ValueObject[SQL_Update],(ValueObject[Entity]=Repository_SQLite[[#This Row],[Entity]])*(ValueObject[PK]=1)))</f>
        <v>#VALUE!</v>
      </c>
      <c r="M17" s="19" t="str" cm="1">
        <f t="array" ref="M1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7" s="19" t="str" cm="1">
        <f t="array" ref="N1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7" s="19" t="e" cm="1" vm="1">
        <f t="array" ref="O17">_xlfn.TEXTJOIN(","&amp;CHAR(10)&amp;REPT(CHAR(9),4),TRUE,_xlfn._xlws.FILTER(ValueObject[SQLiteParameter_Args],(ValueObject[Entity]=Repository_SQLite[[#This Row],[Entity]])*(ValueObject[PK]=1)))</f>
        <v>#VALUE!</v>
      </c>
      <c r="P17" s="19" t="str" cm="1">
        <f t="array" ref="P1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7" s="19" t="str" cm="1">
        <f t="array" ref="Q1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7" s="19" t="str" cm="1">
        <f t="array" ref="R1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7" s="19" t="e" cm="1" vm="2">
        <f t="array" ref="S17">SUBSTITUTE(SUBSTITUTE(SUBSTITUTE(Templates[SQL_UPDATE],"__Table__",Repository_SQLite[[#This Row],[DBテーブル_物理名]]),"__UpdateSet__",Repository_SQLite[[#This Row],[SQL_UpdateSet_SQLite]]),"__UpdateWhere__",Repository_SQLite[[#This Row],[SQL_Where_SQLite]])</f>
        <v>#VALUE!</v>
      </c>
      <c r="T17" s="19" t="e" cm="1" vm="2">
        <f t="array" ref="T17">SUBSTITUTE(SUBSTITUTE(Templates[SQL_DELETE],"__Table__",Repository_SQLite[[#This Row],[DBテーブル_物理名]]),"__DeleteWhere__",Repository_SQLite[[#This Row],[SQL_Where_SQLite]])</f>
        <v>#VALUE!</v>
      </c>
      <c r="U17" s="19" t="e" cm="1" vm="2">
        <f t="array" ref="U17">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8" spans="2:21" ht="20.05" customHeight="1" x14ac:dyDescent="0.4">
      <c r="B18" s="20">
        <f>ROW(Repository_SQLite[[#This Row],[ENo]])-3</f>
        <v>15</v>
      </c>
      <c r="C18" s="21" t="str">
        <f>_xlfn.XLOOKUP(Repository_SQLite[[#This Row],[ENo]],InputEntities[ENo],InputEntities[Entity],"",0,1)</f>
        <v/>
      </c>
      <c r="D18" s="21" t="str">
        <f>SUBSTITUTE(Repository_SQLite[[#This Row],[Entity]],"Entity","SQLite")</f>
        <v/>
      </c>
      <c r="E18" s="21" t="str">
        <f>SUBSTITUTE(Repository_SQLite[[#This Row],[Entity]],"Entity","Oracle")</f>
        <v/>
      </c>
      <c r="F18" s="19" t="str">
        <f>SUBSTITUTE("I"&amp;Repository_SQLite[[#This Row],[Entity]],"Entity","Repository")</f>
        <v>I</v>
      </c>
      <c r="G18" s="19" t="str">
        <f>SUBSTITUTE("Create"&amp;Repository_SQLite[[#This Row],[Entity]],"Entity","")</f>
        <v>Create</v>
      </c>
      <c r="H18" s="21">
        <f>_xlfn.XLOOKUP(Repository_SQLite[[#This Row],[ENo]],InputEntities[ENo],InputEntities[DBテーブル_物理名],"",0,1)</f>
        <v>0</v>
      </c>
      <c r="I18" s="19" t="str" cm="1">
        <f t="array" ref="I1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8" s="19" t="str" cm="1">
        <f t="array" ref="J1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8" s="19" t="str" cm="1">
        <f t="array" ref="K18">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8" s="19" t="e" cm="1" vm="1">
        <f t="array" ref="L18">_xlfn.TEXTJOIN(CHAR(10)&amp;"  AND ",TRUE,_xlfn._xlws.FILTER(ValueObject[SQL_Update],(ValueObject[Entity]=Repository_SQLite[[#This Row],[Entity]])*(ValueObject[PK]=1)))</f>
        <v>#VALUE!</v>
      </c>
      <c r="M18" s="19" t="str" cm="1">
        <f t="array" ref="M1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8" s="19" t="str" cm="1">
        <f t="array" ref="N1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8" s="19" t="e" cm="1" vm="1">
        <f t="array" ref="O18">_xlfn.TEXTJOIN(","&amp;CHAR(10)&amp;REPT(CHAR(9),4),TRUE,_xlfn._xlws.FILTER(ValueObject[SQLiteParameter_Args],(ValueObject[Entity]=Repository_SQLite[[#This Row],[Entity]])*(ValueObject[PK]=1)))</f>
        <v>#VALUE!</v>
      </c>
      <c r="P18" s="19" t="str" cm="1">
        <f t="array" ref="P1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8" s="19" t="str" cm="1">
        <f t="array" ref="Q1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8" s="19" t="str" cm="1">
        <f t="array" ref="R1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8" s="19" t="e" cm="1" vm="2">
        <f t="array" ref="S18">SUBSTITUTE(SUBSTITUTE(SUBSTITUTE(Templates[SQL_UPDATE],"__Table__",Repository_SQLite[[#This Row],[DBテーブル_物理名]]),"__UpdateSet__",Repository_SQLite[[#This Row],[SQL_UpdateSet_SQLite]]),"__UpdateWhere__",Repository_SQLite[[#This Row],[SQL_Where_SQLite]])</f>
        <v>#VALUE!</v>
      </c>
      <c r="T18" s="19" t="e" cm="1" vm="2">
        <f t="array" ref="T18">SUBSTITUTE(SUBSTITUTE(Templates[SQL_DELETE],"__Table__",Repository_SQLite[[#This Row],[DBテーブル_物理名]]),"__DeleteWhere__",Repository_SQLite[[#This Row],[SQL_Where_SQLite]])</f>
        <v>#VALUE!</v>
      </c>
      <c r="U18" s="19" t="e" cm="1" vm="2">
        <f t="array" ref="U18">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9" spans="2:21" ht="20.05" customHeight="1" x14ac:dyDescent="0.4">
      <c r="B19" s="20">
        <f>ROW(Repository_SQLite[[#This Row],[ENo]])-3</f>
        <v>16</v>
      </c>
      <c r="C19" s="21" t="str">
        <f>_xlfn.XLOOKUP(Repository_SQLite[[#This Row],[ENo]],InputEntities[ENo],InputEntities[Entity],"",0,1)</f>
        <v/>
      </c>
      <c r="D19" s="21" t="str">
        <f>SUBSTITUTE(Repository_SQLite[[#This Row],[Entity]],"Entity","SQLite")</f>
        <v/>
      </c>
      <c r="E19" s="21" t="str">
        <f>SUBSTITUTE(Repository_SQLite[[#This Row],[Entity]],"Entity","Oracle")</f>
        <v/>
      </c>
      <c r="F19" s="19" t="str">
        <f>SUBSTITUTE("I"&amp;Repository_SQLite[[#This Row],[Entity]],"Entity","Repository")</f>
        <v>I</v>
      </c>
      <c r="G19" s="19" t="str">
        <f>SUBSTITUTE("Create"&amp;Repository_SQLite[[#This Row],[Entity]],"Entity","")</f>
        <v>Create</v>
      </c>
      <c r="H19" s="21">
        <f>_xlfn.XLOOKUP(Repository_SQLite[[#This Row],[ENo]],InputEntities[ENo],InputEntities[DBテーブル_物理名],"",0,1)</f>
        <v>0</v>
      </c>
      <c r="I19" s="19" t="str" cm="1">
        <f t="array" ref="I1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9" s="19" t="str" cm="1">
        <f t="array" ref="J1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9" s="19" t="str" cm="1">
        <f t="array" ref="K19">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9" s="19" t="e" cm="1" vm="1">
        <f t="array" ref="L19">_xlfn.TEXTJOIN(CHAR(10)&amp;"  AND ",TRUE,_xlfn._xlws.FILTER(ValueObject[SQL_Update],(ValueObject[Entity]=Repository_SQLite[[#This Row],[Entity]])*(ValueObject[PK]=1)))</f>
        <v>#VALUE!</v>
      </c>
      <c r="M19" s="19" t="str" cm="1">
        <f t="array" ref="M1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9" s="19" t="str" cm="1">
        <f t="array" ref="N1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9" s="19" t="e" cm="1" vm="1">
        <f t="array" ref="O19">_xlfn.TEXTJOIN(","&amp;CHAR(10)&amp;REPT(CHAR(9),4),TRUE,_xlfn._xlws.FILTER(ValueObject[SQLiteParameter_Args],(ValueObject[Entity]=Repository_SQLite[[#This Row],[Entity]])*(ValueObject[PK]=1)))</f>
        <v>#VALUE!</v>
      </c>
      <c r="P19" s="19" t="str" cm="1">
        <f t="array" ref="P1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9" s="19" t="str" cm="1">
        <f t="array" ref="Q1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9" s="19" t="str" cm="1">
        <f t="array" ref="R1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9" s="19" t="e" cm="1" vm="2">
        <f t="array" ref="S19">SUBSTITUTE(SUBSTITUTE(SUBSTITUTE(Templates[SQL_UPDATE],"__Table__",Repository_SQLite[[#This Row],[DBテーブル_物理名]]),"__UpdateSet__",Repository_SQLite[[#This Row],[SQL_UpdateSet_SQLite]]),"__UpdateWhere__",Repository_SQLite[[#This Row],[SQL_Where_SQLite]])</f>
        <v>#VALUE!</v>
      </c>
      <c r="T19" s="19" t="e" cm="1" vm="2">
        <f t="array" ref="T19">SUBSTITUTE(SUBSTITUTE(Templates[SQL_DELETE],"__Table__",Repository_SQLite[[#This Row],[DBテーブル_物理名]]),"__DeleteWhere__",Repository_SQLite[[#This Row],[SQL_Where_SQLite]])</f>
        <v>#VALUE!</v>
      </c>
      <c r="U19" s="19" t="e" cm="1" vm="2">
        <f t="array" ref="U19">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0" spans="2:21" ht="20.05" customHeight="1" x14ac:dyDescent="0.4">
      <c r="B20" s="20">
        <f>ROW(Repository_SQLite[[#This Row],[ENo]])-3</f>
        <v>17</v>
      </c>
      <c r="C20" s="21" t="str">
        <f>_xlfn.XLOOKUP(Repository_SQLite[[#This Row],[ENo]],InputEntities[ENo],InputEntities[Entity],"",0,1)</f>
        <v/>
      </c>
      <c r="D20" s="21" t="str">
        <f>SUBSTITUTE(Repository_SQLite[[#This Row],[Entity]],"Entity","SQLite")</f>
        <v/>
      </c>
      <c r="E20" s="21" t="str">
        <f>SUBSTITUTE(Repository_SQLite[[#This Row],[Entity]],"Entity","Oracle")</f>
        <v/>
      </c>
      <c r="F20" s="19" t="str">
        <f>SUBSTITUTE("I"&amp;Repository_SQLite[[#This Row],[Entity]],"Entity","Repository")</f>
        <v>I</v>
      </c>
      <c r="G20" s="19" t="str">
        <f>SUBSTITUTE("Create"&amp;Repository_SQLite[[#This Row],[Entity]],"Entity","")</f>
        <v>Create</v>
      </c>
      <c r="H20" s="21">
        <f>_xlfn.XLOOKUP(Repository_SQLite[[#This Row],[ENo]],InputEntities[ENo],InputEntities[DBテーブル_物理名],"",0,1)</f>
        <v>0</v>
      </c>
      <c r="I20" s="19" t="str" cm="1">
        <f t="array" ref="I2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0" s="19" t="str" cm="1">
        <f t="array" ref="J2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0" s="19" t="str" cm="1">
        <f t="array" ref="K20">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0" s="19" t="e" cm="1" vm="1">
        <f t="array" ref="L20">_xlfn.TEXTJOIN(CHAR(10)&amp;"  AND ",TRUE,_xlfn._xlws.FILTER(ValueObject[SQL_Update],(ValueObject[Entity]=Repository_SQLite[[#This Row],[Entity]])*(ValueObject[PK]=1)))</f>
        <v>#VALUE!</v>
      </c>
      <c r="M20" s="19" t="str" cm="1">
        <f t="array" ref="M2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0" s="19" t="str" cm="1">
        <f t="array" ref="N2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0" s="19" t="e" cm="1" vm="1">
        <f t="array" ref="O20">_xlfn.TEXTJOIN(","&amp;CHAR(10)&amp;REPT(CHAR(9),4),TRUE,_xlfn._xlws.FILTER(ValueObject[SQLiteParameter_Args],(ValueObject[Entity]=Repository_SQLite[[#This Row],[Entity]])*(ValueObject[PK]=1)))</f>
        <v>#VALUE!</v>
      </c>
      <c r="P20" s="19" t="str" cm="1">
        <f t="array" ref="P2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0" s="19" t="str" cm="1">
        <f t="array" ref="Q2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20" s="19" t="str" cm="1">
        <f t="array" ref="R2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20" s="19" t="e" cm="1" vm="2">
        <f t="array" ref="S20">SUBSTITUTE(SUBSTITUTE(SUBSTITUTE(Templates[SQL_UPDATE],"__Table__",Repository_SQLite[[#This Row],[DBテーブル_物理名]]),"__UpdateSet__",Repository_SQLite[[#This Row],[SQL_UpdateSet_SQLite]]),"__UpdateWhere__",Repository_SQLite[[#This Row],[SQL_Where_SQLite]])</f>
        <v>#VALUE!</v>
      </c>
      <c r="T20" s="19" t="e" cm="1" vm="2">
        <f t="array" ref="T20">SUBSTITUTE(SUBSTITUTE(Templates[SQL_DELETE],"__Table__",Repository_SQLite[[#This Row],[DBテーブル_物理名]]),"__DeleteWhere__",Repository_SQLite[[#This Row],[SQL_Where_SQLite]])</f>
        <v>#VALUE!</v>
      </c>
      <c r="U20" s="19" t="e" cm="1" vm="2">
        <f t="array" ref="U20">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1" spans="2:21" ht="20.05" customHeight="1" x14ac:dyDescent="0.4">
      <c r="B21" s="20">
        <f>ROW(Repository_SQLite[[#This Row],[ENo]])-3</f>
        <v>18</v>
      </c>
      <c r="C21" s="21" t="str">
        <f>_xlfn.XLOOKUP(Repository_SQLite[[#This Row],[ENo]],InputEntities[ENo],InputEntities[Entity],"",0,1)</f>
        <v/>
      </c>
      <c r="D21" s="21" t="str">
        <f>SUBSTITUTE(Repository_SQLite[[#This Row],[Entity]],"Entity","SQLite")</f>
        <v/>
      </c>
      <c r="E21" s="21" t="str">
        <f>SUBSTITUTE(Repository_SQLite[[#This Row],[Entity]],"Entity","Oracle")</f>
        <v/>
      </c>
      <c r="F21" s="19" t="str">
        <f>SUBSTITUTE("I"&amp;Repository_SQLite[[#This Row],[Entity]],"Entity","Repository")</f>
        <v>I</v>
      </c>
      <c r="G21" s="19" t="str">
        <f>SUBSTITUTE("Create"&amp;Repository_SQLite[[#This Row],[Entity]],"Entity","")</f>
        <v>Create</v>
      </c>
      <c r="H21" s="21">
        <f>_xlfn.XLOOKUP(Repository_SQLite[[#This Row],[ENo]],InputEntities[ENo],InputEntities[DBテーブル_物理名],"",0,1)</f>
        <v>0</v>
      </c>
      <c r="I21" s="19" t="str" cm="1">
        <f t="array" ref="I2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1" s="19" t="str" cm="1">
        <f t="array" ref="J2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1" s="19" t="str" cm="1">
        <f t="array" ref="K21">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1" s="19" t="e" cm="1" vm="1">
        <f t="array" ref="L21">_xlfn.TEXTJOIN(CHAR(10)&amp;"  AND ",TRUE,_xlfn._xlws.FILTER(ValueObject[SQL_Update],(ValueObject[Entity]=Repository_SQLite[[#This Row],[Entity]])*(ValueObject[PK]=1)))</f>
        <v>#VALUE!</v>
      </c>
      <c r="M21" s="19" t="str" cm="1">
        <f t="array" ref="M2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1" s="19" t="str" cm="1">
        <f t="array" ref="N2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1" s="19" t="e" cm="1" vm="1">
        <f t="array" ref="O21">_xlfn.TEXTJOIN(","&amp;CHAR(10)&amp;REPT(CHAR(9),4),TRUE,_xlfn._xlws.FILTER(ValueObject[SQLiteParameter_Args],(ValueObject[Entity]=Repository_SQLite[[#This Row],[Entity]])*(ValueObject[PK]=1)))</f>
        <v>#VALUE!</v>
      </c>
      <c r="P21" s="19" t="str" cm="1">
        <f t="array" ref="P2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1" s="19" t="str" cm="1">
        <f t="array" ref="Q2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21" s="19" t="str" cm="1">
        <f t="array" ref="R2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21" s="19" t="e" cm="1" vm="2">
        <f t="array" ref="S21">SUBSTITUTE(SUBSTITUTE(SUBSTITUTE(Templates[SQL_UPDATE],"__Table__",Repository_SQLite[[#This Row],[DBテーブル_物理名]]),"__UpdateSet__",Repository_SQLite[[#This Row],[SQL_UpdateSet_SQLite]]),"__UpdateWhere__",Repository_SQLite[[#This Row],[SQL_Where_SQLite]])</f>
        <v>#VALUE!</v>
      </c>
      <c r="T21" s="19" t="e" cm="1" vm="2">
        <f t="array" ref="T21">SUBSTITUTE(SUBSTITUTE(Templates[SQL_DELETE],"__Table__",Repository_SQLite[[#This Row],[DBテーブル_物理名]]),"__DeleteWhere__",Repository_SQLite[[#This Row],[SQL_Where_SQLite]])</f>
        <v>#VALUE!</v>
      </c>
      <c r="U21" s="19" t="e" cm="1" vm="2">
        <f t="array" ref="U2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2" spans="2:21" ht="20.05" customHeight="1" x14ac:dyDescent="0.4">
      <c r="B22" s="20">
        <f>ROW(Repository_SQLite[[#This Row],[ENo]])-3</f>
        <v>19</v>
      </c>
      <c r="C22" s="21" t="str">
        <f>_xlfn.XLOOKUP(Repository_SQLite[[#This Row],[ENo]],InputEntities[ENo],InputEntities[Entity],"",0,1)</f>
        <v/>
      </c>
      <c r="D22" s="21" t="str">
        <f>SUBSTITUTE(Repository_SQLite[[#This Row],[Entity]],"Entity","SQLite")</f>
        <v/>
      </c>
      <c r="E22" s="21" t="str">
        <f>SUBSTITUTE(Repository_SQLite[[#This Row],[Entity]],"Entity","Oracle")</f>
        <v/>
      </c>
      <c r="F22" s="19" t="str">
        <f>SUBSTITUTE("I"&amp;Repository_SQLite[[#This Row],[Entity]],"Entity","Repository")</f>
        <v>I</v>
      </c>
      <c r="G22" s="19" t="str">
        <f>SUBSTITUTE("Create"&amp;Repository_SQLite[[#This Row],[Entity]],"Entity","")</f>
        <v>Create</v>
      </c>
      <c r="H22" s="21">
        <f>_xlfn.XLOOKUP(Repository_SQLite[[#This Row],[ENo]],InputEntities[ENo],InputEntities[DBテーブル_物理名],"",0,1)</f>
        <v>0</v>
      </c>
      <c r="I22" s="19" t="str" cm="1">
        <f t="array" ref="I2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2" s="19" t="str" cm="1">
        <f t="array" ref="J2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2" s="19" t="str" cm="1">
        <f t="array" ref="K22">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2" s="19" t="e" cm="1" vm="1">
        <f t="array" ref="L22">_xlfn.TEXTJOIN(CHAR(10)&amp;"  AND ",TRUE,_xlfn._xlws.FILTER(ValueObject[SQL_Update],(ValueObject[Entity]=Repository_SQLite[[#This Row],[Entity]])*(ValueObject[PK]=1)))</f>
        <v>#VALUE!</v>
      </c>
      <c r="M22" s="19" t="str" cm="1">
        <f t="array" ref="M2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2" s="19" t="str" cm="1">
        <f t="array" ref="N2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2" s="19" t="e" cm="1" vm="1">
        <f t="array" ref="O22">_xlfn.TEXTJOIN(","&amp;CHAR(10)&amp;REPT(CHAR(9),4),TRUE,_xlfn._xlws.FILTER(ValueObject[SQLiteParameter_Args],(ValueObject[Entity]=Repository_SQLite[[#This Row],[Entity]])*(ValueObject[PK]=1)))</f>
        <v>#VALUE!</v>
      </c>
      <c r="P22" s="19" t="str" cm="1">
        <f t="array" ref="P2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2" s="19" t="str" cm="1">
        <f t="array" ref="Q2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22" s="19" t="str" cm="1">
        <f t="array" ref="R2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22" s="19" t="e" cm="1" vm="2">
        <f t="array" ref="S22">SUBSTITUTE(SUBSTITUTE(SUBSTITUTE(Templates[SQL_UPDATE],"__Table__",Repository_SQLite[[#This Row],[DBテーブル_物理名]]),"__UpdateSet__",Repository_SQLite[[#This Row],[SQL_UpdateSet_SQLite]]),"__UpdateWhere__",Repository_SQLite[[#This Row],[SQL_Where_SQLite]])</f>
        <v>#VALUE!</v>
      </c>
      <c r="T22" s="19" t="e" cm="1" vm="2">
        <f t="array" ref="T22">SUBSTITUTE(SUBSTITUTE(Templates[SQL_DELETE],"__Table__",Repository_SQLite[[#This Row],[DBテーブル_物理名]]),"__DeleteWhere__",Repository_SQLite[[#This Row],[SQL_Where_SQLite]])</f>
        <v>#VALUE!</v>
      </c>
      <c r="U22" s="19" t="e" cm="1" vm="2">
        <f t="array" ref="U22">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3" spans="2:21" ht="20.05" customHeight="1" x14ac:dyDescent="0.4">
      <c r="B23" s="20">
        <f>ROW(Repository_SQLite[[#This Row],[ENo]])-3</f>
        <v>20</v>
      </c>
      <c r="C23" s="21" t="str">
        <f>_xlfn.XLOOKUP(Repository_SQLite[[#This Row],[ENo]],InputEntities[ENo],InputEntities[Entity],"",0,1)</f>
        <v/>
      </c>
      <c r="D23" s="21" t="str">
        <f>SUBSTITUTE(Repository_SQLite[[#This Row],[Entity]],"Entity","SQLite")</f>
        <v/>
      </c>
      <c r="E23" s="21" t="str">
        <f>SUBSTITUTE(Repository_SQLite[[#This Row],[Entity]],"Entity","Oracle")</f>
        <v/>
      </c>
      <c r="F23" s="19" t="str">
        <f>SUBSTITUTE("I"&amp;Repository_SQLite[[#This Row],[Entity]],"Entity","Repository")</f>
        <v>I</v>
      </c>
      <c r="G23" s="19" t="str">
        <f>SUBSTITUTE("Create"&amp;Repository_SQLite[[#This Row],[Entity]],"Entity","")</f>
        <v>Create</v>
      </c>
      <c r="H23" s="21">
        <f>_xlfn.XLOOKUP(Repository_SQLite[[#This Row],[ENo]],InputEntities[ENo],InputEntities[DBテーブル_物理名],"",0,1)</f>
        <v>0</v>
      </c>
      <c r="I23" s="19" t="str" cm="1">
        <f t="array" ref="I2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3" s="19" t="str" cm="1">
        <f t="array" ref="J2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3" s="19" t="str" cm="1">
        <f t="array" ref="K23">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3" s="19" t="e" cm="1" vm="1">
        <f t="array" ref="L23">_xlfn.TEXTJOIN(CHAR(10)&amp;"  AND ",TRUE,_xlfn._xlws.FILTER(ValueObject[SQL_Update],(ValueObject[Entity]=Repository_SQLite[[#This Row],[Entity]])*(ValueObject[PK]=1)))</f>
        <v>#VALUE!</v>
      </c>
      <c r="M23" s="19" t="str" cm="1">
        <f t="array" ref="M2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3" s="19" t="str" cm="1">
        <f t="array" ref="N2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3" s="19" t="e" cm="1" vm="1">
        <f t="array" ref="O23">_xlfn.TEXTJOIN(","&amp;CHAR(10)&amp;REPT(CHAR(9),4),TRUE,_xlfn._xlws.FILTER(ValueObject[SQLiteParameter_Args],(ValueObject[Entity]=Repository_SQLite[[#This Row],[Entity]])*(ValueObject[PK]=1)))</f>
        <v>#VALUE!</v>
      </c>
      <c r="P23" s="19" t="str" cm="1">
        <f t="array" ref="P2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3" s="19" t="str" cm="1">
        <f t="array" ref="Q2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23" s="19" t="str" cm="1">
        <f t="array" ref="R2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23" s="19" t="e" cm="1" vm="2">
        <f t="array" ref="S23">SUBSTITUTE(SUBSTITUTE(SUBSTITUTE(Templates[SQL_UPDATE],"__Table__",Repository_SQLite[[#This Row],[DBテーブル_物理名]]),"__UpdateSet__",Repository_SQLite[[#This Row],[SQL_UpdateSet_SQLite]]),"__UpdateWhere__",Repository_SQLite[[#This Row],[SQL_Where_SQLite]])</f>
        <v>#VALUE!</v>
      </c>
      <c r="T23" s="19" t="e" cm="1" vm="2">
        <f t="array" ref="T23">SUBSTITUTE(SUBSTITUTE(Templates[SQL_DELETE],"__Table__",Repository_SQLite[[#This Row],[DBテーブル_物理名]]),"__DeleteWhere__",Repository_SQLite[[#This Row],[SQL_Where_SQLite]])</f>
        <v>#VALUE!</v>
      </c>
      <c r="U23" s="19" t="e" cm="1" vm="2">
        <f t="array" ref="U23">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sheetData>
  <phoneticPr fontId="1"/>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63F5-9F8C-4E21-B7E5-6A3A11F3C148}">
  <dimension ref="A1:K25"/>
  <sheetViews>
    <sheetView tabSelected="1" zoomScale="70" zoomScaleNormal="70" workbookViewId="0">
      <selection activeCell="K6" sqref="K6"/>
    </sheetView>
  </sheetViews>
  <sheetFormatPr defaultRowHeight="15.45" x14ac:dyDescent="0.4"/>
  <cols>
    <col min="1" max="1" width="2.5625" customWidth="1"/>
    <col min="2" max="2" width="5.6875" customWidth="1"/>
    <col min="3" max="3" width="14.625" bestFit="1" customWidth="1"/>
    <col min="4" max="4" width="14.625" customWidth="1"/>
    <col min="5" max="5" width="17.625" bestFit="1" customWidth="1"/>
    <col min="6" max="7" width="44.875" customWidth="1"/>
    <col min="8" max="9" width="2.5625" customWidth="1"/>
    <col min="10" max="11" width="28.625" customWidth="1"/>
  </cols>
  <sheetData>
    <row r="1" spans="1:11" ht="19.3" x14ac:dyDescent="0.4">
      <c r="A1" s="1" t="s">
        <v>125</v>
      </c>
    </row>
    <row r="3" spans="1:11" x14ac:dyDescent="0.4">
      <c r="C3" s="2" t="s">
        <v>126</v>
      </c>
      <c r="D3" s="3" t="s">
        <v>127</v>
      </c>
    </row>
    <row r="4" spans="1:11" x14ac:dyDescent="0.4">
      <c r="J4" t="s">
        <v>134</v>
      </c>
    </row>
    <row r="5" spans="1:11" x14ac:dyDescent="0.4">
      <c r="B5" s="15" t="s">
        <v>128</v>
      </c>
      <c r="C5" s="15" t="s">
        <v>7</v>
      </c>
      <c r="D5" s="15" t="s">
        <v>53</v>
      </c>
      <c r="E5" s="15" t="s">
        <v>76</v>
      </c>
      <c r="F5" s="15" t="s">
        <v>129</v>
      </c>
      <c r="G5" s="27" t="s">
        <v>130</v>
      </c>
      <c r="J5" s="5" t="s">
        <v>132</v>
      </c>
      <c r="K5" s="5" t="s">
        <v>133</v>
      </c>
    </row>
    <row r="6" spans="1:11" ht="262.3" customHeight="1" x14ac:dyDescent="0.4">
      <c r="B6" s="21">
        <f>ROW(Repository_Oracle[[#This Row],[Eno]])-5</f>
        <v>1</v>
      </c>
      <c r="C6" s="21" t="str">
        <f>_xlfn.XLOOKUP(Repository_Oracle[[#This Row],[Eno]],InputEntities[ENo],InputEntities[Entity],"",0,1)</f>
        <v>SampleMstEntity</v>
      </c>
      <c r="D6" s="21" t="str">
        <f>SUBSTITUTE(Repository_Oracle[[#This Row],[Entity]],"Entity","SQLite")</f>
        <v>SampleMstSQLite</v>
      </c>
      <c r="E6" s="21" t="str">
        <f>SUBSTITUTE(Repository_Oracle[[#This Row],[Entity]],"Entity","Oracle")</f>
        <v>SampleMstOracle</v>
      </c>
      <c r="F6" s="43" t="str">
        <f>_xlfn.XLOOKUP(Repository_Oracle[[#This Row],[Eno]],Repository_SQLite[ENo],Repository_SQLite[RepositorySQLiteコード],"",0,1)</f>
        <v>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v>
      </c>
      <c r="G6" s="46"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SampleMstOracle : ISampleMstRepository
    {
        public IReadOnlyList&lt;SampleMstEntity&gt; GetData()
        {
            string sql = @"
SELECT
  sample_code,
  sample_name
FROM
  tmp_sample_mst
";
            return OracleOdpHelper.Query(sql,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List&lt;OracleParameter&gt;
            {
                new OracleParameter(":sample_code", entity.SampleCode.Value),
				new OracleParameter(":sample_name", entity.SampleName.Value)
            };
            OracleOdpHelper.Execute(insert, update, args.ToArray());
        }
        public void Delete(SampleMstEntity entity)
        {
            string delete = @"
DELETE FROM tmp_sample_mst WHERE sample_code = :sample_code
";
            var args = new List&lt;OracleParameter&gt;
            {
                new OracleParameter(":sample_code", entity.SampleCode.Value)
            };
            OracleOdpHelper.Execute(delete, args.ToArray());
        }
    }
}</v>
      </c>
      <c r="J6" s="8"/>
      <c r="K6" s="5"/>
    </row>
    <row r="7" spans="1:11" x14ac:dyDescent="0.4">
      <c r="B7" s="21">
        <f>ROW(Repository_Oracle[[#This Row],[Eno]])-5</f>
        <v>2</v>
      </c>
      <c r="C7" s="21" t="str">
        <f>_xlfn.XLOOKUP(Repository_Oracle[[#This Row],[Eno]],InputEntities[ENo],InputEntities[Entity],"",0,1)</f>
        <v/>
      </c>
      <c r="D7" s="21" t="str">
        <f>SUBSTITUTE(Repository_Oracle[[#This Row],[Entity]],"Entity","SQLite")</f>
        <v/>
      </c>
      <c r="E7" s="21" t="str">
        <f>SUBSTITUTE(Repository_Oracle[[#This Row],[Entity]],"Entity","Oracle")</f>
        <v/>
      </c>
      <c r="F7" s="43" t="e" vm="2">
        <f>_xlfn.XLOOKUP(Repository_Oracle[[#This Row],[Eno]],Repository_SQLite[ENo],Repository_SQLite[RepositorySQLiteコード],"",0,1)</f>
        <v>#VALUE!</v>
      </c>
      <c r="G7"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8" spans="1:11" x14ac:dyDescent="0.4">
      <c r="B8" s="21">
        <f>ROW(Repository_Oracle[[#This Row],[Eno]])-5</f>
        <v>3</v>
      </c>
      <c r="C8" s="21" t="str">
        <f>_xlfn.XLOOKUP(Repository_Oracle[[#This Row],[Eno]],InputEntities[ENo],InputEntities[Entity],"",0,1)</f>
        <v/>
      </c>
      <c r="D8" s="21" t="str">
        <f>SUBSTITUTE(Repository_Oracle[[#This Row],[Entity]],"Entity","SQLite")</f>
        <v/>
      </c>
      <c r="E8" s="21" t="str">
        <f>SUBSTITUTE(Repository_Oracle[[#This Row],[Entity]],"Entity","Oracle")</f>
        <v/>
      </c>
      <c r="F8" s="43" t="e" vm="2">
        <f>_xlfn.XLOOKUP(Repository_Oracle[[#This Row],[Eno]],Repository_SQLite[ENo],Repository_SQLite[RepositorySQLiteコード],"",0,1)</f>
        <v>#VALUE!</v>
      </c>
      <c r="G8"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9" spans="1:11" x14ac:dyDescent="0.4">
      <c r="B9" s="21">
        <f>ROW(Repository_Oracle[[#This Row],[Eno]])-5</f>
        <v>4</v>
      </c>
      <c r="C9" s="21" t="str">
        <f>_xlfn.XLOOKUP(Repository_Oracle[[#This Row],[Eno]],InputEntities[ENo],InputEntities[Entity],"",0,1)</f>
        <v/>
      </c>
      <c r="D9" s="21" t="str">
        <f>SUBSTITUTE(Repository_Oracle[[#This Row],[Entity]],"Entity","SQLite")</f>
        <v/>
      </c>
      <c r="E9" s="21" t="str">
        <f>SUBSTITUTE(Repository_Oracle[[#This Row],[Entity]],"Entity","Oracle")</f>
        <v/>
      </c>
      <c r="F9" s="43" t="e" vm="2">
        <f>_xlfn.XLOOKUP(Repository_Oracle[[#This Row],[Eno]],Repository_SQLite[ENo],Repository_SQLite[RepositorySQLiteコード],"",0,1)</f>
        <v>#VALUE!</v>
      </c>
      <c r="G9"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0" spans="1:11" x14ac:dyDescent="0.4">
      <c r="B10" s="21">
        <f>ROW(Repository_Oracle[[#This Row],[Eno]])-5</f>
        <v>5</v>
      </c>
      <c r="C10" s="21" t="str">
        <f>_xlfn.XLOOKUP(Repository_Oracle[[#This Row],[Eno]],InputEntities[ENo],InputEntities[Entity],"",0,1)</f>
        <v/>
      </c>
      <c r="D10" s="21" t="str">
        <f>SUBSTITUTE(Repository_Oracle[[#This Row],[Entity]],"Entity","SQLite")</f>
        <v/>
      </c>
      <c r="E10" s="21" t="str">
        <f>SUBSTITUTE(Repository_Oracle[[#This Row],[Entity]],"Entity","Oracle")</f>
        <v/>
      </c>
      <c r="F10" s="43" t="e" vm="2">
        <f>_xlfn.XLOOKUP(Repository_Oracle[[#This Row],[Eno]],Repository_SQLite[ENo],Repository_SQLite[RepositorySQLiteコード],"",0,1)</f>
        <v>#VALUE!</v>
      </c>
      <c r="G10"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1" spans="1:11" x14ac:dyDescent="0.4">
      <c r="B11" s="21">
        <f>ROW(Repository_Oracle[[#This Row],[Eno]])-5</f>
        <v>6</v>
      </c>
      <c r="C11" s="21" t="str">
        <f>_xlfn.XLOOKUP(Repository_Oracle[[#This Row],[Eno]],InputEntities[ENo],InputEntities[Entity],"",0,1)</f>
        <v/>
      </c>
      <c r="D11" s="21" t="str">
        <f>SUBSTITUTE(Repository_Oracle[[#This Row],[Entity]],"Entity","SQLite")</f>
        <v/>
      </c>
      <c r="E11" s="21" t="str">
        <f>SUBSTITUTE(Repository_Oracle[[#This Row],[Entity]],"Entity","Oracle")</f>
        <v/>
      </c>
      <c r="F11" s="43" t="e" vm="2">
        <f>_xlfn.XLOOKUP(Repository_Oracle[[#This Row],[Eno]],Repository_SQLite[ENo],Repository_SQLite[RepositorySQLiteコード],"",0,1)</f>
        <v>#VALUE!</v>
      </c>
      <c r="G11"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2" spans="1:11" x14ac:dyDescent="0.4">
      <c r="B12" s="21">
        <f>ROW(Repository_Oracle[[#This Row],[Eno]])-5</f>
        <v>7</v>
      </c>
      <c r="C12" s="21" t="str">
        <f>_xlfn.XLOOKUP(Repository_Oracle[[#This Row],[Eno]],InputEntities[ENo],InputEntities[Entity],"",0,1)</f>
        <v/>
      </c>
      <c r="D12" s="21" t="str">
        <f>SUBSTITUTE(Repository_Oracle[[#This Row],[Entity]],"Entity","SQLite")</f>
        <v/>
      </c>
      <c r="E12" s="21" t="str">
        <f>SUBSTITUTE(Repository_Oracle[[#This Row],[Entity]],"Entity","Oracle")</f>
        <v/>
      </c>
      <c r="F12" s="43" t="e" vm="2">
        <f>_xlfn.XLOOKUP(Repository_Oracle[[#This Row],[Eno]],Repository_SQLite[ENo],Repository_SQLite[RepositorySQLiteコード],"",0,1)</f>
        <v>#VALUE!</v>
      </c>
      <c r="G12"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3" spans="1:11" x14ac:dyDescent="0.4">
      <c r="B13" s="21">
        <f>ROW(Repository_Oracle[[#This Row],[Eno]])-5</f>
        <v>8</v>
      </c>
      <c r="C13" s="21" t="str">
        <f>_xlfn.XLOOKUP(Repository_Oracle[[#This Row],[Eno]],InputEntities[ENo],InputEntities[Entity],"",0,1)</f>
        <v/>
      </c>
      <c r="D13" s="21" t="str">
        <f>SUBSTITUTE(Repository_Oracle[[#This Row],[Entity]],"Entity","SQLite")</f>
        <v/>
      </c>
      <c r="E13" s="21" t="str">
        <f>SUBSTITUTE(Repository_Oracle[[#This Row],[Entity]],"Entity","Oracle")</f>
        <v/>
      </c>
      <c r="F13" s="43" t="e" vm="2">
        <f>_xlfn.XLOOKUP(Repository_Oracle[[#This Row],[Eno]],Repository_SQLite[ENo],Repository_SQLite[RepositorySQLiteコード],"",0,1)</f>
        <v>#VALUE!</v>
      </c>
      <c r="G13"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4" spans="1:11" x14ac:dyDescent="0.4">
      <c r="B14" s="21">
        <f>ROW(Repository_Oracle[[#This Row],[Eno]])-5</f>
        <v>9</v>
      </c>
      <c r="C14" s="21" t="str">
        <f>_xlfn.XLOOKUP(Repository_Oracle[[#This Row],[Eno]],InputEntities[ENo],InputEntities[Entity],"",0,1)</f>
        <v/>
      </c>
      <c r="D14" s="21" t="str">
        <f>SUBSTITUTE(Repository_Oracle[[#This Row],[Entity]],"Entity","SQLite")</f>
        <v/>
      </c>
      <c r="E14" s="21" t="str">
        <f>SUBSTITUTE(Repository_Oracle[[#This Row],[Entity]],"Entity","Oracle")</f>
        <v/>
      </c>
      <c r="F14" s="43" t="e" vm="2">
        <f>_xlfn.XLOOKUP(Repository_Oracle[[#This Row],[Eno]],Repository_SQLite[ENo],Repository_SQLite[RepositorySQLiteコード],"",0,1)</f>
        <v>#VALUE!</v>
      </c>
      <c r="G14"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5" spans="1:11" x14ac:dyDescent="0.4">
      <c r="B15" s="21">
        <f>ROW(Repository_Oracle[[#This Row],[Eno]])-5</f>
        <v>10</v>
      </c>
      <c r="C15" s="21" t="str">
        <f>_xlfn.XLOOKUP(Repository_Oracle[[#This Row],[Eno]],InputEntities[ENo],InputEntities[Entity],"",0,1)</f>
        <v/>
      </c>
      <c r="D15" s="21" t="str">
        <f>SUBSTITUTE(Repository_Oracle[[#This Row],[Entity]],"Entity","SQLite")</f>
        <v/>
      </c>
      <c r="E15" s="21" t="str">
        <f>SUBSTITUTE(Repository_Oracle[[#This Row],[Entity]],"Entity","Oracle")</f>
        <v/>
      </c>
      <c r="F15" s="43" t="e" vm="2">
        <f>_xlfn.XLOOKUP(Repository_Oracle[[#This Row],[Eno]],Repository_SQLite[ENo],Repository_SQLite[RepositorySQLiteコード],"",0,1)</f>
        <v>#VALUE!</v>
      </c>
      <c r="G15"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6" spans="1:11" x14ac:dyDescent="0.4">
      <c r="B16" s="21">
        <f>ROW(Repository_Oracle[[#This Row],[Eno]])-5</f>
        <v>11</v>
      </c>
      <c r="C16" s="21" t="str">
        <f>_xlfn.XLOOKUP(Repository_Oracle[[#This Row],[Eno]],InputEntities[ENo],InputEntities[Entity],"",0,1)</f>
        <v/>
      </c>
      <c r="D16" s="21" t="str">
        <f>SUBSTITUTE(Repository_Oracle[[#This Row],[Entity]],"Entity","SQLite")</f>
        <v/>
      </c>
      <c r="E16" s="21" t="str">
        <f>SUBSTITUTE(Repository_Oracle[[#This Row],[Entity]],"Entity","Oracle")</f>
        <v/>
      </c>
      <c r="F16" s="43" t="e" vm="2">
        <f>_xlfn.XLOOKUP(Repository_Oracle[[#This Row],[Eno]],Repository_SQLite[ENo],Repository_SQLite[RepositorySQLiteコード],"",0,1)</f>
        <v>#VALUE!</v>
      </c>
      <c r="G16"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7" spans="2:7" x14ac:dyDescent="0.4">
      <c r="B17" s="21">
        <f>ROW(Repository_Oracle[[#This Row],[Eno]])-5</f>
        <v>12</v>
      </c>
      <c r="C17" s="21" t="str">
        <f>_xlfn.XLOOKUP(Repository_Oracle[[#This Row],[Eno]],InputEntities[ENo],InputEntities[Entity],"",0,1)</f>
        <v/>
      </c>
      <c r="D17" s="21" t="str">
        <f>SUBSTITUTE(Repository_Oracle[[#This Row],[Entity]],"Entity","SQLite")</f>
        <v/>
      </c>
      <c r="E17" s="21" t="str">
        <f>SUBSTITUTE(Repository_Oracle[[#This Row],[Entity]],"Entity","Oracle")</f>
        <v/>
      </c>
      <c r="F17" s="43" t="e" vm="2">
        <f>_xlfn.XLOOKUP(Repository_Oracle[[#This Row],[Eno]],Repository_SQLite[ENo],Repository_SQLite[RepositorySQLiteコード],"",0,1)</f>
        <v>#VALUE!</v>
      </c>
      <c r="G17"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8" spans="2:7" x14ac:dyDescent="0.4">
      <c r="B18" s="21">
        <f>ROW(Repository_Oracle[[#This Row],[Eno]])-5</f>
        <v>13</v>
      </c>
      <c r="C18" s="21" t="str">
        <f>_xlfn.XLOOKUP(Repository_Oracle[[#This Row],[Eno]],InputEntities[ENo],InputEntities[Entity],"",0,1)</f>
        <v/>
      </c>
      <c r="D18" s="21" t="str">
        <f>SUBSTITUTE(Repository_Oracle[[#This Row],[Entity]],"Entity","SQLite")</f>
        <v/>
      </c>
      <c r="E18" s="21" t="str">
        <f>SUBSTITUTE(Repository_Oracle[[#This Row],[Entity]],"Entity","Oracle")</f>
        <v/>
      </c>
      <c r="F18" s="43" t="e" vm="2">
        <f>_xlfn.XLOOKUP(Repository_Oracle[[#This Row],[Eno]],Repository_SQLite[ENo],Repository_SQLite[RepositorySQLiteコード],"",0,1)</f>
        <v>#VALUE!</v>
      </c>
      <c r="G18"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9" spans="2:7" x14ac:dyDescent="0.4">
      <c r="B19" s="21">
        <f>ROW(Repository_Oracle[[#This Row],[Eno]])-5</f>
        <v>14</v>
      </c>
      <c r="C19" s="21" t="str">
        <f>_xlfn.XLOOKUP(Repository_Oracle[[#This Row],[Eno]],InputEntities[ENo],InputEntities[Entity],"",0,1)</f>
        <v/>
      </c>
      <c r="D19" s="21" t="str">
        <f>SUBSTITUTE(Repository_Oracle[[#This Row],[Entity]],"Entity","SQLite")</f>
        <v/>
      </c>
      <c r="E19" s="21" t="str">
        <f>SUBSTITUTE(Repository_Oracle[[#This Row],[Entity]],"Entity","Oracle")</f>
        <v/>
      </c>
      <c r="F19" s="43" t="e" vm="2">
        <f>_xlfn.XLOOKUP(Repository_Oracle[[#This Row],[Eno]],Repository_SQLite[ENo],Repository_SQLite[RepositorySQLiteコード],"",0,1)</f>
        <v>#VALUE!</v>
      </c>
      <c r="G19"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0" spans="2:7" x14ac:dyDescent="0.4">
      <c r="B20" s="21">
        <f>ROW(Repository_Oracle[[#This Row],[Eno]])-5</f>
        <v>15</v>
      </c>
      <c r="C20" s="21" t="str">
        <f>_xlfn.XLOOKUP(Repository_Oracle[[#This Row],[Eno]],InputEntities[ENo],InputEntities[Entity],"",0,1)</f>
        <v/>
      </c>
      <c r="D20" s="21" t="str">
        <f>SUBSTITUTE(Repository_Oracle[[#This Row],[Entity]],"Entity","SQLite")</f>
        <v/>
      </c>
      <c r="E20" s="21" t="str">
        <f>SUBSTITUTE(Repository_Oracle[[#This Row],[Entity]],"Entity","Oracle")</f>
        <v/>
      </c>
      <c r="F20" s="43" t="e" vm="2">
        <f>_xlfn.XLOOKUP(Repository_Oracle[[#This Row],[Eno]],Repository_SQLite[ENo],Repository_SQLite[RepositorySQLiteコード],"",0,1)</f>
        <v>#VALUE!</v>
      </c>
      <c r="G20"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1" spans="2:7" x14ac:dyDescent="0.4">
      <c r="B21" s="21">
        <f>ROW(Repository_Oracle[[#This Row],[Eno]])-5</f>
        <v>16</v>
      </c>
      <c r="C21" s="21" t="str">
        <f>_xlfn.XLOOKUP(Repository_Oracle[[#This Row],[Eno]],InputEntities[ENo],InputEntities[Entity],"",0,1)</f>
        <v/>
      </c>
      <c r="D21" s="21" t="str">
        <f>SUBSTITUTE(Repository_Oracle[[#This Row],[Entity]],"Entity","SQLite")</f>
        <v/>
      </c>
      <c r="E21" s="21" t="str">
        <f>SUBSTITUTE(Repository_Oracle[[#This Row],[Entity]],"Entity","Oracle")</f>
        <v/>
      </c>
      <c r="F21" s="43" t="e" vm="2">
        <f>_xlfn.XLOOKUP(Repository_Oracle[[#This Row],[Eno]],Repository_SQLite[ENo],Repository_SQLite[RepositorySQLiteコード],"",0,1)</f>
        <v>#VALUE!</v>
      </c>
      <c r="G21"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2" spans="2:7" x14ac:dyDescent="0.4">
      <c r="B22" s="21">
        <f>ROW(Repository_Oracle[[#This Row],[Eno]])-5</f>
        <v>17</v>
      </c>
      <c r="C22" s="21" t="str">
        <f>_xlfn.XLOOKUP(Repository_Oracle[[#This Row],[Eno]],InputEntities[ENo],InputEntities[Entity],"",0,1)</f>
        <v/>
      </c>
      <c r="D22" s="21" t="str">
        <f>SUBSTITUTE(Repository_Oracle[[#This Row],[Entity]],"Entity","SQLite")</f>
        <v/>
      </c>
      <c r="E22" s="21" t="str">
        <f>SUBSTITUTE(Repository_Oracle[[#This Row],[Entity]],"Entity","Oracle")</f>
        <v/>
      </c>
      <c r="F22" s="43" t="e" vm="2">
        <f>_xlfn.XLOOKUP(Repository_Oracle[[#This Row],[Eno]],Repository_SQLite[ENo],Repository_SQLite[RepositorySQLiteコード],"",0,1)</f>
        <v>#VALUE!</v>
      </c>
      <c r="G22"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3" spans="2:7" x14ac:dyDescent="0.4">
      <c r="B23" s="21">
        <f>ROW(Repository_Oracle[[#This Row],[Eno]])-5</f>
        <v>18</v>
      </c>
      <c r="C23" s="21" t="str">
        <f>_xlfn.XLOOKUP(Repository_Oracle[[#This Row],[Eno]],InputEntities[ENo],InputEntities[Entity],"",0,1)</f>
        <v/>
      </c>
      <c r="D23" s="21" t="str">
        <f>SUBSTITUTE(Repository_Oracle[[#This Row],[Entity]],"Entity","SQLite")</f>
        <v/>
      </c>
      <c r="E23" s="21" t="str">
        <f>SUBSTITUTE(Repository_Oracle[[#This Row],[Entity]],"Entity","Oracle")</f>
        <v/>
      </c>
      <c r="F23" s="43" t="e" vm="2">
        <f>_xlfn.XLOOKUP(Repository_Oracle[[#This Row],[Eno]],Repository_SQLite[ENo],Repository_SQLite[RepositorySQLiteコード],"",0,1)</f>
        <v>#VALUE!</v>
      </c>
      <c r="G23"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4" spans="2:7" x14ac:dyDescent="0.4">
      <c r="B24" s="21">
        <f>ROW(Repository_Oracle[[#This Row],[Eno]])-5</f>
        <v>19</v>
      </c>
      <c r="C24" s="21" t="str">
        <f>_xlfn.XLOOKUP(Repository_Oracle[[#This Row],[Eno]],InputEntities[ENo],InputEntities[Entity],"",0,1)</f>
        <v/>
      </c>
      <c r="D24" s="21" t="str">
        <f>SUBSTITUTE(Repository_Oracle[[#This Row],[Entity]],"Entity","SQLite")</f>
        <v/>
      </c>
      <c r="E24" s="21" t="str">
        <f>SUBSTITUTE(Repository_Oracle[[#This Row],[Entity]],"Entity","Oracle")</f>
        <v/>
      </c>
      <c r="F24" s="43" t="e" vm="2">
        <f>_xlfn.XLOOKUP(Repository_Oracle[[#This Row],[Eno]],Repository_SQLite[ENo],Repository_SQLite[RepositorySQLiteコード],"",0,1)</f>
        <v>#VALUE!</v>
      </c>
      <c r="G24" s="44"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5" spans="2:7" x14ac:dyDescent="0.4">
      <c r="B25" s="21">
        <f>ROW(Repository_Oracle[[#This Row],[Eno]])-5</f>
        <v>20</v>
      </c>
      <c r="C25" s="21" t="str">
        <f>_xlfn.XLOOKUP(Repository_Oracle[[#This Row],[Eno]],InputEntities[ENo],InputEntities[Entity],"",0,1)</f>
        <v/>
      </c>
      <c r="D25" s="21" t="str">
        <f>SUBSTITUTE(Repository_Oracle[[#This Row],[Entity]],"Entity","SQLite")</f>
        <v/>
      </c>
      <c r="E25" s="21" t="str">
        <f>SUBSTITUTE(Repository_Oracle[[#This Row],[Entity]],"Entity","Oracle")</f>
        <v/>
      </c>
      <c r="F25" s="43" t="e" vm="2">
        <f>_xlfn.XLOOKUP(Repository_Oracle[[#This Row],[Eno]],Repository_SQLite[ENo],Repository_SQLite[RepositorySQLiteコード],"",0,1)</f>
        <v>#VALUE!</v>
      </c>
      <c r="G25" s="45"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sheetData>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8D7A-7A9E-487B-AF7B-D30EC027F89A}">
  <dimension ref="A1:D4"/>
  <sheetViews>
    <sheetView workbookViewId="0">
      <selection activeCell="C4" sqref="C4"/>
    </sheetView>
  </sheetViews>
  <sheetFormatPr defaultRowHeight="15.45" x14ac:dyDescent="0.4"/>
  <cols>
    <col min="1" max="2" width="2.5625" customWidth="1"/>
    <col min="3" max="3" width="57.5" customWidth="1"/>
    <col min="4" max="4" width="58.875" customWidth="1"/>
  </cols>
  <sheetData>
    <row r="1" spans="1:4" ht="19.3" x14ac:dyDescent="0.4">
      <c r="A1" s="1" t="s">
        <v>73</v>
      </c>
    </row>
    <row r="3" spans="1:4" x14ac:dyDescent="0.4">
      <c r="C3" s="11" t="s">
        <v>80</v>
      </c>
      <c r="D3" s="27" t="s">
        <v>73</v>
      </c>
    </row>
    <row r="4" spans="1:4" ht="409.6" x14ac:dyDescent="0.4">
      <c r="C4" s="19" t="str" cm="1">
        <f t="array" ref="C4">_xlfn.TEXTJOIN(CHAR(10),TRUE,_xlfn._xlws.FILTER(Repository_SQLite[FactoryCreateRepository],(Repository_SQLite[Entity]&lt;&gt;"")))</f>
        <v xml:space="preserve">        public static ISampleMstRepository CreateSampleMst()
        {
#if DEBUG
            if (Shared.IsFake)
            {
                return new SampleMstSQLite();
            }
#endif
            return new SampleMstOracle();
        }</v>
      </c>
      <c r="D4" s="26" t="str" cm="1">
        <f t="array" ref="D4">SUBSTITUTE(SUBSTITUTE(Templates[Factories_SQLite_Oracle],"__SN__",'1_インプット'!$D$3),"__CreateRepository__",Factories[[#This Row],[CreateRepositories]])</f>
        <v>using Template2.Domain;
using Template2.Domain.Repositories;
using Template2.Infrastructure.Oracle;
using Template2.Infrastructure.SQLite;
namespace Template2.Infrastructure
{
    /// &lt;summary&gt;
    /// Factories
    /// &lt;/summary&gt;
    public static class Factories
    {
                public static ISampleMstRepository CreateSampleMst()
        {
#if DEBUG
            if (Shared.IsFake)
            {
                return new SampleMstSQLite();
            }
#endif
            return new SampleMstOracle();
        }
    }
}</v>
      </c>
    </row>
  </sheetData>
  <phoneticPr fontId="1"/>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C186-23E1-480D-A33F-A6FB52DAB3EA}">
  <dimension ref="A1:J23"/>
  <sheetViews>
    <sheetView zoomScale="70" zoomScaleNormal="70" workbookViewId="0">
      <selection activeCell="L4" sqref="L4"/>
    </sheetView>
  </sheetViews>
  <sheetFormatPr defaultRowHeight="15.45" outlineLevelCol="1" x14ac:dyDescent="0.4"/>
  <cols>
    <col min="1" max="2" width="2.5625" customWidth="1"/>
    <col min="3" max="3" width="5.625" customWidth="1"/>
    <col min="4" max="4" width="19.5625" bestFit="1" customWidth="1"/>
    <col min="5" max="5" width="31" bestFit="1" customWidth="1"/>
    <col min="6" max="6" width="38.5" bestFit="1" customWidth="1"/>
    <col min="7" max="8" width="39.1875" hidden="1" customWidth="1" outlineLevel="1"/>
    <col min="9" max="9" width="48.625" customWidth="1" collapsed="1"/>
    <col min="10" max="10" width="48.625" customWidth="1"/>
  </cols>
  <sheetData>
    <row r="1" spans="1:10" ht="19.3" x14ac:dyDescent="0.4">
      <c r="A1" s="1" t="s">
        <v>81</v>
      </c>
    </row>
    <row r="3" spans="1:10" x14ac:dyDescent="0.4">
      <c r="C3" s="31" t="s">
        <v>29</v>
      </c>
      <c r="D3" s="31" t="s">
        <v>82</v>
      </c>
      <c r="E3" s="31" t="s">
        <v>7</v>
      </c>
      <c r="F3" s="31" t="s">
        <v>81</v>
      </c>
      <c r="G3" s="31" t="s">
        <v>83</v>
      </c>
      <c r="H3" s="31" t="s">
        <v>87</v>
      </c>
      <c r="I3" s="32" t="s">
        <v>90</v>
      </c>
      <c r="J3" s="33" t="s">
        <v>91</v>
      </c>
    </row>
    <row r="4" spans="1:10" ht="254.6" customHeight="1" x14ac:dyDescent="0.4">
      <c r="C4" s="21">
        <f>ROW(Entity[[#This Row],[ENo]])-3</f>
        <v>1</v>
      </c>
      <c r="D4" s="21" t="str">
        <f>_xlfn.XLOOKUP(ViewModelEntity[[#This Row],[ENo]],InputEntities[ENo],InputEntities[ViewModel],"",0,1)</f>
        <v>Sample001ViewModel</v>
      </c>
      <c r="E4" s="29" t="str">
        <f>_xlfn.XLOOKUP(ViewModelEntity[[#This Row],[ENo]],InputEntities[ENo],InputEntities[Entity],"",0,1)</f>
        <v>SampleMstEntity</v>
      </c>
      <c r="F4" s="21" t="str">
        <f>ViewModelEntity[[#This Row],[ViewModel]]&amp;SUBSTITUTE(ViewModelEntity[[#This Row],[Entity]],"Entity","")</f>
        <v>Sample001ViewModelSampleMst</v>
      </c>
      <c r="G4" s="19" t="str" cm="1">
        <f t="array" ref="G4">_xlfn.TEXTJOIN(CHAR(10),TRUE,_xlfn._xlws.FILTER(ValueObject[ViewModelEntity_Property_get],ValueObject[Entity]=ViewModelEntity[[#This Row],[Entity]]))</f>
        <v xml:space="preserve">        public string SampleCode =&gt; _entity.SampleCode.Value;
        public string SampleName =&gt; _entity.SampleName.Value;</v>
      </c>
      <c r="H4" s="19" t="str" cm="1">
        <f t="array" ref="H4">_xlfn.TEXTJOIN(CHAR(10),TRUE,_xlfn._xlws.FILTER(ValueObject[ViewModelEntity_Property_getset],ValueObject[Entity]=ViewModelEntity[[#This Row],[Entity]]))</f>
        <v xml:space="preserve">       public string SampleCode 
        {
            get { return _entity.SampleCode.Value; }
            set { _entity.SampleCode = new SampleCode(value); }
        }
       public string SampleName 
        {
            get { return _entity.SampleName.Value; }
            set { _entity.SampleName = new SampleName(value); }
        }</v>
      </c>
      <c r="I4" s="34" t="str" cm="1">
        <f t="array" ref="I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Sample001ViewModelSampleMst
    {
        private SampleMstEntity _entity;
        public Sample001ViewModelSampleMst(SampleMstEntity entity)
        {
            _entity = entity;
        }
                public string SampleCode =&gt; _entity.SampleCode.Value;
        public string SampleName =&gt; _entity.SampleName.Value;
        public SampleMstEntity Entity { get { return _entity; } }
    }
}</v>
      </c>
      <c r="J4" s="34" t="str" cm="1">
        <f t="array" ref="J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Sample001ViewModelSampleMst
    {
        private SampleMstEntity _entity;
        public Sample001ViewModelSampleMst(SampleMstEntity entity)
        {
            _entity = entity;
        }
               public string SampleCode 
        {
            get { return _entity.SampleCode.Value; }
            set { _entity.SampleCode = new SampleCode(value); }
        }
       public string SampleName 
        {
            get { return _entity.SampleName.Value; }
            set { _entity.SampleName = new SampleName(value); }
        }
        public SampleMstEntity Entity { get { return _entity; } }
    }
}</v>
      </c>
    </row>
    <row r="5" spans="1:10" ht="20.05" customHeight="1" x14ac:dyDescent="0.4">
      <c r="C5" s="21">
        <f>ROW(Entity[[#This Row],[ENo]])-3</f>
        <v>2</v>
      </c>
      <c r="D5" s="21">
        <f>_xlfn.XLOOKUP(ViewModelEntity[[#This Row],[ENo]],InputEntities[ENo],InputEntities[ViewModel],"",0,1)</f>
        <v>0</v>
      </c>
      <c r="E5" s="29" t="str">
        <f>_xlfn.XLOOKUP(ViewModelEntity[[#This Row],[ENo]],InputEntities[ENo],InputEntities[Entity],"",0,1)</f>
        <v/>
      </c>
      <c r="F5" s="21" t="str">
        <f>ViewModelEntity[[#This Row],[ViewModel]]&amp;SUBSTITUTE(ViewModelEntity[[#This Row],[Entity]],"Entity","")</f>
        <v>0</v>
      </c>
      <c r="G5" s="19" t="str" cm="1">
        <f t="array" ref="G5">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5" s="19" t="str" cm="1">
        <f t="array" ref="H5">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5" s="19" t="str" cm="1">
        <f t="array" ref="I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5" s="19" t="str" cm="1">
        <f t="array" ref="J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6" spans="1:10" ht="20.05" customHeight="1" x14ac:dyDescent="0.4">
      <c r="C6" s="21">
        <f>ROW(Entity[[#This Row],[ENo]])-3</f>
        <v>3</v>
      </c>
      <c r="D6" s="21">
        <f>_xlfn.XLOOKUP(ViewModelEntity[[#This Row],[ENo]],InputEntities[ENo],InputEntities[ViewModel],"",0,1)</f>
        <v>0</v>
      </c>
      <c r="E6" s="29" t="str">
        <f>_xlfn.XLOOKUP(ViewModelEntity[[#This Row],[ENo]],InputEntities[ENo],InputEntities[Entity],"",0,1)</f>
        <v/>
      </c>
      <c r="F6" s="21" t="str">
        <f>ViewModelEntity[[#This Row],[ViewModel]]&amp;SUBSTITUTE(ViewModelEntity[[#This Row],[Entity]],"Entity","")</f>
        <v>0</v>
      </c>
      <c r="G6" s="19" t="str" cm="1">
        <f t="array" ref="G6">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6" s="19" t="str" cm="1">
        <f t="array" ref="H6">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6" s="19" t="str" cm="1">
        <f t="array" ref="I6">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6" s="19" t="str" cm="1">
        <f t="array" ref="J6">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7" spans="1:10" ht="20.05" customHeight="1" x14ac:dyDescent="0.4">
      <c r="C7" s="21">
        <f>ROW(Entity[[#This Row],[ENo]])-3</f>
        <v>4</v>
      </c>
      <c r="D7" s="21">
        <f>_xlfn.XLOOKUP(ViewModelEntity[[#This Row],[ENo]],InputEntities[ENo],InputEntities[ViewModel],"",0,1)</f>
        <v>0</v>
      </c>
      <c r="E7" s="29" t="str">
        <f>_xlfn.XLOOKUP(ViewModelEntity[[#This Row],[ENo]],InputEntities[ENo],InputEntities[Entity],"",0,1)</f>
        <v/>
      </c>
      <c r="F7" s="21" t="str">
        <f>ViewModelEntity[[#This Row],[ViewModel]]&amp;SUBSTITUTE(ViewModelEntity[[#This Row],[Entity]],"Entity","")</f>
        <v>0</v>
      </c>
      <c r="G7" s="19" t="str" cm="1">
        <f t="array" ref="G7">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7" s="19" t="str" cm="1">
        <f t="array" ref="H7">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7" s="19" t="str" cm="1">
        <f t="array" ref="I7">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7" s="19" t="str" cm="1">
        <f t="array" ref="J7">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8" spans="1:10" ht="20.05" customHeight="1" x14ac:dyDescent="0.4">
      <c r="C8" s="21">
        <f>ROW(Entity[[#This Row],[ENo]])-3</f>
        <v>5</v>
      </c>
      <c r="D8" s="21">
        <f>_xlfn.XLOOKUP(ViewModelEntity[[#This Row],[ENo]],InputEntities[ENo],InputEntities[ViewModel],"",0,1)</f>
        <v>0</v>
      </c>
      <c r="E8" s="29" t="str">
        <f>_xlfn.XLOOKUP(ViewModelEntity[[#This Row],[ENo]],InputEntities[ENo],InputEntities[Entity],"",0,1)</f>
        <v/>
      </c>
      <c r="F8" s="21" t="str">
        <f>ViewModelEntity[[#This Row],[ViewModel]]&amp;SUBSTITUTE(ViewModelEntity[[#This Row],[Entity]],"Entity","")</f>
        <v>0</v>
      </c>
      <c r="G8" s="19" t="str" cm="1">
        <f t="array" ref="G8">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8" s="19" t="str" cm="1">
        <f t="array" ref="H8">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8" s="19" t="str" cm="1">
        <f t="array" ref="I8">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8" s="19" t="str" cm="1">
        <f t="array" ref="J8">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9" spans="1:10" ht="20.05" customHeight="1" x14ac:dyDescent="0.4">
      <c r="C9" s="21">
        <f>ROW(Entity[[#This Row],[ENo]])-3</f>
        <v>6</v>
      </c>
      <c r="D9" s="21">
        <f>_xlfn.XLOOKUP(ViewModelEntity[[#This Row],[ENo]],InputEntities[ENo],InputEntities[ViewModel],"",0,1)</f>
        <v>0</v>
      </c>
      <c r="E9" s="29" t="str">
        <f>_xlfn.XLOOKUP(ViewModelEntity[[#This Row],[ENo]],InputEntities[ENo],InputEntities[Entity],"",0,1)</f>
        <v/>
      </c>
      <c r="F9" s="21" t="str">
        <f>ViewModelEntity[[#This Row],[ViewModel]]&amp;SUBSTITUTE(ViewModelEntity[[#This Row],[Entity]],"Entity","")</f>
        <v>0</v>
      </c>
      <c r="G9" s="19" t="str" cm="1">
        <f t="array" ref="G9">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9" s="19" t="str" cm="1">
        <f t="array" ref="H9">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9" s="19" t="str" cm="1">
        <f t="array" ref="I9">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9" s="19" t="str" cm="1">
        <f t="array" ref="J9">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0" spans="1:10" ht="20.05" customHeight="1" x14ac:dyDescent="0.4">
      <c r="C10" s="21">
        <f>ROW(Entity[[#This Row],[ENo]])-3</f>
        <v>7</v>
      </c>
      <c r="D10" s="21">
        <f>_xlfn.XLOOKUP(ViewModelEntity[[#This Row],[ENo]],InputEntities[ENo],InputEntities[ViewModel],"",0,1)</f>
        <v>0</v>
      </c>
      <c r="E10" s="29" t="str">
        <f>_xlfn.XLOOKUP(ViewModelEntity[[#This Row],[ENo]],InputEntities[ENo],InputEntities[Entity],"",0,1)</f>
        <v/>
      </c>
      <c r="F10" s="21" t="str">
        <f>ViewModelEntity[[#This Row],[ViewModel]]&amp;SUBSTITUTE(ViewModelEntity[[#This Row],[Entity]],"Entity","")</f>
        <v>0</v>
      </c>
      <c r="G10" s="19" t="str" cm="1">
        <f t="array" ref="G10">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0" s="19" t="str" cm="1">
        <f t="array" ref="H10">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0" s="19" t="str" cm="1">
        <f t="array" ref="I10">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0" s="19" t="str" cm="1">
        <f t="array" ref="J10">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1" spans="1:10" ht="20.05" customHeight="1" x14ac:dyDescent="0.4">
      <c r="C11" s="21">
        <f>ROW(Entity[[#This Row],[ENo]])-3</f>
        <v>8</v>
      </c>
      <c r="D11" s="21">
        <f>_xlfn.XLOOKUP(ViewModelEntity[[#This Row],[ENo]],InputEntities[ENo],InputEntities[ViewModel],"",0,1)</f>
        <v>0</v>
      </c>
      <c r="E11" s="29" t="str">
        <f>_xlfn.XLOOKUP(ViewModelEntity[[#This Row],[ENo]],InputEntities[ENo],InputEntities[Entity],"",0,1)</f>
        <v/>
      </c>
      <c r="F11" s="21" t="str">
        <f>ViewModelEntity[[#This Row],[ViewModel]]&amp;SUBSTITUTE(ViewModelEntity[[#This Row],[Entity]],"Entity","")</f>
        <v>0</v>
      </c>
      <c r="G11" s="19" t="str" cm="1">
        <f t="array" ref="G11">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1" s="19" t="str" cm="1">
        <f t="array" ref="H11">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1" s="19" t="str" cm="1">
        <f t="array" ref="I11">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1" s="19" t="str" cm="1">
        <f t="array" ref="J11">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2" spans="1:10" ht="20.05" customHeight="1" x14ac:dyDescent="0.4">
      <c r="C12" s="21">
        <f>ROW(Entity[[#This Row],[ENo]])-3</f>
        <v>9</v>
      </c>
      <c r="D12" s="21">
        <f>_xlfn.XLOOKUP(ViewModelEntity[[#This Row],[ENo]],InputEntities[ENo],InputEntities[ViewModel],"",0,1)</f>
        <v>0</v>
      </c>
      <c r="E12" s="29" t="str">
        <f>_xlfn.XLOOKUP(ViewModelEntity[[#This Row],[ENo]],InputEntities[ENo],InputEntities[Entity],"",0,1)</f>
        <v/>
      </c>
      <c r="F12" s="21" t="str">
        <f>ViewModelEntity[[#This Row],[ViewModel]]&amp;SUBSTITUTE(ViewModelEntity[[#This Row],[Entity]],"Entity","")</f>
        <v>0</v>
      </c>
      <c r="G12" s="19" t="str" cm="1">
        <f t="array" ref="G12">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2" s="19" t="str" cm="1">
        <f t="array" ref="H12">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2" s="19" t="str" cm="1">
        <f t="array" ref="I12">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2" s="19" t="str" cm="1">
        <f t="array" ref="J12">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3" spans="1:10" ht="20.05" customHeight="1" x14ac:dyDescent="0.4">
      <c r="C13" s="21">
        <f>ROW(Entity[[#This Row],[ENo]])-3</f>
        <v>10</v>
      </c>
      <c r="D13" s="21">
        <f>_xlfn.XLOOKUP(ViewModelEntity[[#This Row],[ENo]],InputEntities[ENo],InputEntities[ViewModel],"",0,1)</f>
        <v>0</v>
      </c>
      <c r="E13" s="29" t="str">
        <f>_xlfn.XLOOKUP(ViewModelEntity[[#This Row],[ENo]],InputEntities[ENo],InputEntities[Entity],"",0,1)</f>
        <v/>
      </c>
      <c r="F13" s="21" t="str">
        <f>ViewModelEntity[[#This Row],[ViewModel]]&amp;SUBSTITUTE(ViewModelEntity[[#This Row],[Entity]],"Entity","")</f>
        <v>0</v>
      </c>
      <c r="G13" s="19" t="str" cm="1">
        <f t="array" ref="G13">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3" s="19" t="str" cm="1">
        <f t="array" ref="H13">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3" s="19" t="str" cm="1">
        <f t="array" ref="I13">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3" s="19" t="str" cm="1">
        <f t="array" ref="J13">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4" spans="1:10" ht="20.05" customHeight="1" x14ac:dyDescent="0.4">
      <c r="C14" s="21">
        <f>ROW(Entity[[#This Row],[ENo]])-3</f>
        <v>11</v>
      </c>
      <c r="D14" s="21">
        <f>_xlfn.XLOOKUP(ViewModelEntity[[#This Row],[ENo]],InputEntities[ENo],InputEntities[ViewModel],"",0,1)</f>
        <v>0</v>
      </c>
      <c r="E14" s="29" t="str">
        <f>_xlfn.XLOOKUP(ViewModelEntity[[#This Row],[ENo]],InputEntities[ENo],InputEntities[Entity],"",0,1)</f>
        <v/>
      </c>
      <c r="F14" s="21" t="str">
        <f>ViewModelEntity[[#This Row],[ViewModel]]&amp;SUBSTITUTE(ViewModelEntity[[#This Row],[Entity]],"Entity","")</f>
        <v>0</v>
      </c>
      <c r="G14" s="19" t="str" cm="1">
        <f t="array" ref="G14">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4" s="19" t="str" cm="1">
        <f t="array" ref="H14">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4" s="19" t="str" cm="1">
        <f t="array" ref="I1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4" s="19" t="str" cm="1">
        <f t="array" ref="J1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5" spans="1:10" ht="20.05" customHeight="1" x14ac:dyDescent="0.4">
      <c r="C15" s="21">
        <f>ROW(Entity[[#This Row],[ENo]])-3</f>
        <v>12</v>
      </c>
      <c r="D15" s="21">
        <f>_xlfn.XLOOKUP(ViewModelEntity[[#This Row],[ENo]],InputEntities[ENo],InputEntities[ViewModel],"",0,1)</f>
        <v>0</v>
      </c>
      <c r="E15" s="29" t="str">
        <f>_xlfn.XLOOKUP(ViewModelEntity[[#This Row],[ENo]],InputEntities[ENo],InputEntities[Entity],"",0,1)</f>
        <v/>
      </c>
      <c r="F15" s="21" t="str">
        <f>ViewModelEntity[[#This Row],[ViewModel]]&amp;SUBSTITUTE(ViewModelEntity[[#This Row],[Entity]],"Entity","")</f>
        <v>0</v>
      </c>
      <c r="G15" s="19" t="str" cm="1">
        <f t="array" ref="G15">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5" s="19" t="str" cm="1">
        <f t="array" ref="H15">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5" s="19" t="str" cm="1">
        <f t="array" ref="I1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5" s="19" t="str" cm="1">
        <f t="array" ref="J1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6" spans="1:10" ht="20.05" customHeight="1" x14ac:dyDescent="0.4">
      <c r="C16" s="21">
        <f>ROW(Entity[[#This Row],[ENo]])-3</f>
        <v>13</v>
      </c>
      <c r="D16" s="21">
        <f>_xlfn.XLOOKUP(ViewModelEntity[[#This Row],[ENo]],InputEntities[ENo],InputEntities[ViewModel],"",0,1)</f>
        <v>0</v>
      </c>
      <c r="E16" s="29" t="str">
        <f>_xlfn.XLOOKUP(ViewModelEntity[[#This Row],[ENo]],InputEntities[ENo],InputEntities[Entity],"",0,1)</f>
        <v/>
      </c>
      <c r="F16" s="21" t="str">
        <f>ViewModelEntity[[#This Row],[ViewModel]]&amp;SUBSTITUTE(ViewModelEntity[[#This Row],[Entity]],"Entity","")</f>
        <v>0</v>
      </c>
      <c r="G16" s="19" t="str" cm="1">
        <f t="array" ref="G16">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6" s="19" t="str" cm="1">
        <f t="array" ref="H16">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6" s="19" t="str" cm="1">
        <f t="array" ref="I16">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6" s="19" t="str" cm="1">
        <f t="array" ref="J16">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7" spans="3:10" ht="20.05" customHeight="1" x14ac:dyDescent="0.4">
      <c r="C17" s="21">
        <f>ROW(Entity[[#This Row],[ENo]])-3</f>
        <v>14</v>
      </c>
      <c r="D17" s="21">
        <f>_xlfn.XLOOKUP(ViewModelEntity[[#This Row],[ENo]],InputEntities[ENo],InputEntities[ViewModel],"",0,1)</f>
        <v>0</v>
      </c>
      <c r="E17" s="29" t="str">
        <f>_xlfn.XLOOKUP(ViewModelEntity[[#This Row],[ENo]],InputEntities[ENo],InputEntities[Entity],"",0,1)</f>
        <v/>
      </c>
      <c r="F17" s="21" t="str">
        <f>ViewModelEntity[[#This Row],[ViewModel]]&amp;SUBSTITUTE(ViewModelEntity[[#This Row],[Entity]],"Entity","")</f>
        <v>0</v>
      </c>
      <c r="G17" s="19" t="str" cm="1">
        <f t="array" ref="G17">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7" s="19" t="str" cm="1">
        <f t="array" ref="H17">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7" s="19" t="str" cm="1">
        <f t="array" ref="I17">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7" s="19" t="str" cm="1">
        <f t="array" ref="J17">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8" spans="3:10" ht="20.05" customHeight="1" x14ac:dyDescent="0.4">
      <c r="C18" s="21">
        <f>ROW(Entity[[#This Row],[ENo]])-3</f>
        <v>15</v>
      </c>
      <c r="D18" s="21">
        <f>_xlfn.XLOOKUP(ViewModelEntity[[#This Row],[ENo]],InputEntities[ENo],InputEntities[ViewModel],"",0,1)</f>
        <v>0</v>
      </c>
      <c r="E18" s="29" t="str">
        <f>_xlfn.XLOOKUP(ViewModelEntity[[#This Row],[ENo]],InputEntities[ENo],InputEntities[Entity],"",0,1)</f>
        <v/>
      </c>
      <c r="F18" s="21" t="str">
        <f>ViewModelEntity[[#This Row],[ViewModel]]&amp;SUBSTITUTE(ViewModelEntity[[#This Row],[Entity]],"Entity","")</f>
        <v>0</v>
      </c>
      <c r="G18" s="19" t="str" cm="1">
        <f t="array" ref="G18">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8" s="19" t="str" cm="1">
        <f t="array" ref="H18">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8" s="19" t="str" cm="1">
        <f t="array" ref="I18">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8" s="19" t="str" cm="1">
        <f t="array" ref="J18">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9" spans="3:10" ht="20.05" customHeight="1" x14ac:dyDescent="0.4">
      <c r="C19" s="21">
        <f>ROW(Entity[[#This Row],[ENo]])-3</f>
        <v>16</v>
      </c>
      <c r="D19" s="21">
        <f>_xlfn.XLOOKUP(ViewModelEntity[[#This Row],[ENo]],InputEntities[ENo],InputEntities[ViewModel],"",0,1)</f>
        <v>0</v>
      </c>
      <c r="E19" s="29" t="str">
        <f>_xlfn.XLOOKUP(ViewModelEntity[[#This Row],[ENo]],InputEntities[ENo],InputEntities[Entity],"",0,1)</f>
        <v/>
      </c>
      <c r="F19" s="21" t="str">
        <f>ViewModelEntity[[#This Row],[ViewModel]]&amp;SUBSTITUTE(ViewModelEntity[[#This Row],[Entity]],"Entity","")</f>
        <v>0</v>
      </c>
      <c r="G19" s="19" t="str" cm="1">
        <f t="array" ref="G19">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9" s="19" t="str" cm="1">
        <f t="array" ref="H19">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9" s="19" t="str" cm="1">
        <f t="array" ref="I19">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9" s="19" t="str" cm="1">
        <f t="array" ref="J19">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0" spans="3:10" ht="20.05" customHeight="1" x14ac:dyDescent="0.4">
      <c r="C20" s="21">
        <f>ROW(Entity[[#This Row],[ENo]])-3</f>
        <v>17</v>
      </c>
      <c r="D20" s="21">
        <f>_xlfn.XLOOKUP(ViewModelEntity[[#This Row],[ENo]],InputEntities[ENo],InputEntities[ViewModel],"",0,1)</f>
        <v>0</v>
      </c>
      <c r="E20" s="29" t="str">
        <f>_xlfn.XLOOKUP(ViewModelEntity[[#This Row],[ENo]],InputEntities[ENo],InputEntities[Entity],"",0,1)</f>
        <v/>
      </c>
      <c r="F20" s="21" t="str">
        <f>ViewModelEntity[[#This Row],[ViewModel]]&amp;SUBSTITUTE(ViewModelEntity[[#This Row],[Entity]],"Entity","")</f>
        <v>0</v>
      </c>
      <c r="G20" s="19" t="str" cm="1">
        <f t="array" ref="G20">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0" s="19" t="str" cm="1">
        <f t="array" ref="H20">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0" s="19" t="str" cm="1">
        <f t="array" ref="I20">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0" s="19" t="str" cm="1">
        <f t="array" ref="J20">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1" spans="3:10" ht="20.05" customHeight="1" x14ac:dyDescent="0.4">
      <c r="C21" s="21">
        <f>ROW(Entity[[#This Row],[ENo]])-3</f>
        <v>18</v>
      </c>
      <c r="D21" s="21">
        <f>_xlfn.XLOOKUP(ViewModelEntity[[#This Row],[ENo]],InputEntities[ENo],InputEntities[ViewModel],"",0,1)</f>
        <v>0</v>
      </c>
      <c r="E21" s="29" t="str">
        <f>_xlfn.XLOOKUP(ViewModelEntity[[#This Row],[ENo]],InputEntities[ENo],InputEntities[Entity],"",0,1)</f>
        <v/>
      </c>
      <c r="F21" s="21" t="str">
        <f>ViewModelEntity[[#This Row],[ViewModel]]&amp;SUBSTITUTE(ViewModelEntity[[#This Row],[Entity]],"Entity","")</f>
        <v>0</v>
      </c>
      <c r="G21" s="19" t="str" cm="1">
        <f t="array" ref="G21">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1" s="19" t="str" cm="1">
        <f t="array" ref="H21">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1" s="19" t="str" cm="1">
        <f t="array" ref="I21">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1" s="19" t="str" cm="1">
        <f t="array" ref="J21">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2" spans="3:10" ht="20.05" customHeight="1" x14ac:dyDescent="0.4">
      <c r="C22" s="21">
        <f>ROW(Entity[[#This Row],[ENo]])-3</f>
        <v>19</v>
      </c>
      <c r="D22" s="21">
        <f>_xlfn.XLOOKUP(ViewModelEntity[[#This Row],[ENo]],InputEntities[ENo],InputEntities[ViewModel],"",0,1)</f>
        <v>0</v>
      </c>
      <c r="E22" s="29" t="str">
        <f>_xlfn.XLOOKUP(ViewModelEntity[[#This Row],[ENo]],InputEntities[ENo],InputEntities[Entity],"",0,1)</f>
        <v/>
      </c>
      <c r="F22" s="21" t="str">
        <f>ViewModelEntity[[#This Row],[ViewModel]]&amp;SUBSTITUTE(ViewModelEntity[[#This Row],[Entity]],"Entity","")</f>
        <v>0</v>
      </c>
      <c r="G22" s="19" t="str" cm="1">
        <f t="array" ref="G22">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2" s="19" t="str" cm="1">
        <f t="array" ref="H22">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2" s="19" t="str" cm="1">
        <f t="array" ref="I22">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2" s="19" t="str" cm="1">
        <f t="array" ref="J22">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3" spans="3:10" ht="20.05" customHeight="1" x14ac:dyDescent="0.4">
      <c r="C23" s="21">
        <f>ROW(Entity[[#This Row],[ENo]])-3</f>
        <v>20</v>
      </c>
      <c r="D23" s="21">
        <f>_xlfn.XLOOKUP(ViewModelEntity[[#This Row],[ENo]],InputEntities[ENo],InputEntities[ViewModel],"",0,1)</f>
        <v>0</v>
      </c>
      <c r="E23" s="30" t="str">
        <f>_xlfn.XLOOKUP(ViewModelEntity[[#This Row],[ENo]],InputEntities[ENo],InputEntities[Entity],"",0,1)</f>
        <v/>
      </c>
      <c r="F23" s="21" t="str">
        <f>ViewModelEntity[[#This Row],[ViewModel]]&amp;SUBSTITUTE(ViewModelEntity[[#This Row],[Entity]],"Entity","")</f>
        <v>0</v>
      </c>
      <c r="G23" s="19" t="str" cm="1">
        <f t="array" ref="G23">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3" s="19" t="str" cm="1">
        <f t="array" ref="H23">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3" s="35" t="str" cm="1">
        <f t="array" ref="I23">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3" s="35" t="str" cm="1">
        <f t="array" ref="J23">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1_インプット</vt:lpstr>
      <vt:lpstr>2_テンプレート</vt:lpstr>
      <vt:lpstr>3_型変換</vt:lpstr>
      <vt:lpstr>ver</vt:lpstr>
      <vt:lpstr>├アウトプット</vt:lpstr>
      <vt:lpstr>ValueObject</vt:lpstr>
      <vt:lpstr>Entity</vt:lpstr>
      <vt:lpstr>SQLite_CREATE</vt:lpstr>
      <vt:lpstr>IRepository</vt:lpstr>
      <vt:lpstr>Repository_SQLite</vt:lpstr>
      <vt:lpstr>Repository_Oracle</vt:lpstr>
      <vt:lpstr>Factories</vt:lpstr>
      <vt:lpstr>ViewModelEntity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yutaro nakai</dc:creator>
  <cp:lastModifiedBy>yutaro nakai</cp:lastModifiedBy>
  <dcterms:created xsi:type="dcterms:W3CDTF">2022-12-03T05:49:32Z</dcterms:created>
  <dcterms:modified xsi:type="dcterms:W3CDTF">2023-01-08T14:45:35Z</dcterms:modified>
</cp:coreProperties>
</file>