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1D7E47C5-04FA-4D5B-BF52-158BD37656CB}" xr6:coauthVersionLast="47" xr6:coauthVersionMax="47" xr10:uidLastSave="{00000000-0000-0000-0000-000000000000}"/>
  <bookViews>
    <workbookView xWindow="-103" yWindow="-103" windowWidth="22586" windowHeight="15840" tabRatio="860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5" l="1"/>
  <c r="V72" i="7" l="1"/>
  <c r="U72" i="7"/>
  <c r="T72" i="7"/>
  <c r="S72" i="7"/>
  <c r="R72" i="7"/>
  <c r="V71" i="7"/>
  <c r="U71" i="7"/>
  <c r="T71" i="7"/>
  <c r="S71" i="7"/>
  <c r="R71" i="7"/>
  <c r="V70" i="7"/>
  <c r="U70" i="7"/>
  <c r="T70" i="7"/>
  <c r="S70" i="7"/>
  <c r="R70" i="7"/>
  <c r="V69" i="7"/>
  <c r="U69" i="7"/>
  <c r="T69" i="7"/>
  <c r="S69" i="7"/>
  <c r="R69" i="7"/>
  <c r="V68" i="7"/>
  <c r="U68" i="7"/>
  <c r="T68" i="7"/>
  <c r="S68" i="7"/>
  <c r="R68" i="7"/>
  <c r="P70" i="7"/>
  <c r="P69" i="7"/>
  <c r="P74" i="7"/>
  <c r="P73" i="7"/>
  <c r="P72" i="7"/>
  <c r="P71" i="7"/>
  <c r="P68" i="7"/>
  <c r="E66" i="7"/>
  <c r="D66" i="7"/>
  <c r="P66" i="7" s="1"/>
  <c r="B18" i="5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82" i="7"/>
  <c r="P81" i="7"/>
  <c r="P80" i="7"/>
  <c r="V79" i="7"/>
  <c r="U79" i="7"/>
  <c r="T79" i="7"/>
  <c r="S79" i="7"/>
  <c r="R79" i="7"/>
  <c r="P79" i="7"/>
  <c r="V78" i="7"/>
  <c r="U78" i="7"/>
  <c r="S78" i="7"/>
  <c r="R78" i="7"/>
  <c r="P78" i="7"/>
  <c r="T78" i="7"/>
  <c r="E76" i="7"/>
  <c r="D7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7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<sst xmlns="http://schemas.openxmlformats.org/spreadsheetml/2006/main" count="441" uniqueCount="288">
  <si>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</si>
  <si>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</si>
  <si>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</si>
  <si>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</si>
  <si>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</si>
  <si>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</si>
  <si>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</si>
  <si>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</si>
  <si>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</si>
  <si>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</si>
  <si>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</si>
  <si>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</si>
  <si>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</si>
  <si>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</si>
  <si>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</si>
  <si>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</si>
  <si>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</si>
  <si>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</si>
  <si>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</si>
  <si>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</si>
  <si>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</si>
  <si>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</si>
  <si>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</si>
  <si>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</si>
  <si>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</si>
  <si>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</si>
  <si>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</si>
  <si>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</si>
  <si>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</si>
  <si>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</si>
  <si>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</si>
  <si>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</si>
  <si>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</si>
  <si>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</si>
  <si>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</si>
  <si>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</si>
  <si>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</si>
  <si>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</si>
  <si>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</si>
  <si>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</si>
  <si>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</si>
  <si>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</si>
  <si>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</si>
  <si>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</si>
  <si>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</si>
  <si>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</si>
  <si>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</si>
  <si>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</si>
  <si>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</si>
  <si>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</si>
  <si>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</si>
  <si>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</si>
  <si>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</si>
  <si>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</si>
  <si>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</si>
  <si>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</si>
  <si>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</si>
  <si>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</si>
  <si>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</si>
  <si>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</si>
  <si>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</si>
  <si>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</si>
  <si>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</si>
  <si>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</si>
  <si>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</si>
  <si>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</si>
  <si>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</si>
  <si>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</si>
  <si>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</si>
  <si>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</si>
  <si>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</si>
  <si>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</si>
  <si>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</si>
  <si>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</si>
  <si>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</si>
  <si>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</si>
  <si>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</si>
  <si>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</si>
  <si>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</si>
  <si>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</si>
  <si>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</si>
  <si>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</si>
  <si>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</si>
  <si>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</si>
  <si>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</si>
  <si>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</si>
  <si>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</si>
  <si>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</si>
  <si>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</si>
  <si>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</si>
  <si>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</si>
  <si>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</si>
  <si>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</si>
  <si>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</si>
  <si>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</si>
  <si>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</si>
  <si>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</si>
  <si>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</si>
  <si>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</si>
  <si>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</si>
  <si>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</si>
  <si>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</si>
  <si>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</si>
  <si>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</si>
  <si>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</si>
  <si>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</si>
  <si>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</si>
  <si>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</si>
  <si>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</si>
  <si>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</si>
  <si>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</si>
  <si>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</si>
  <si>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</si>
  <si>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</si>
  <si>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</si>
  <si>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</si>
  <si>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</si>
  <si>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</si>
  <si>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</si>
  <si>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</si>
  <si>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</si>
  <si>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</si>
  <si>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</si>
  <si>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</si>
  <si>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</si>
  <si>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</si>
  <si>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</si>
  <si>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</si>
  <si>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</si>
  <si>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</si>
  <si>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</si>
  <si>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</si>
  <si>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</si>
  <si>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</si>
  <si>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</si>
  <si>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</si>
  <si>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</si>
  <si>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</si>
  <si>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</si>
  <si>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</si>
  <si>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</si>
  <si>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</si>
  <si>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</si>
  <si>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</si>
  <si>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</si>
  <si>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</si>
  <si>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</si>
  <si>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</si>
  <si>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</si>
  <si>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</si>
  <si>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</si>
  <si>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</si>
  <si>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</si>
  <si>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</si>
  <si>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</si>
  <si>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</si>
  <si>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</si>
  <si>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</si>
  <si>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</si>
  <si>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</si>
  <si>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</si>
  <si>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</si>
  <si>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</si>
  <si>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</si>
  <si>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</si>
  <si>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</si>
  <si>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</si>
  <si>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</si>
  <si>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</si>
  <si>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</si>
  <si>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</si>
  <si>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</si>
  <si>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</si>
  <si>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</si>
  <si>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</si>
  <si>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</si>
  <si>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</si>
  <si>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</si>
  <si>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</si>
  <si>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</si>
  <si>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</si>
  <si>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</si>
  <si>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</si>
  <si>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</si>
  <si>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</si>
  <si>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</si>
  <si>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</si>
  <si>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</si>
  <si>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</si>
  <si>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</si>
  <si>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</si>
  <si>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</si>
  <si>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</si>
  <si>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</si>
  <si>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</si>
  <si>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</si>
  <si>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</si>
  <si>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</si>
  <si>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</si>
  <si>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</si>
  <si>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</si>
  <si>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</si>
  <si>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</si>
  <si>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</si>
  <si>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</si>
  <si>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</si>
  <si>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</si>
  <si>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</si>
  <si>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</si>
  <si>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</si>
  <si>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</si>
  <si>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</si>
  <si>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</si>
  <si>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</si>
  <si>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</si>
  <si>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</si>
  <si>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</si>
  <si>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</si>
  <si>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</si>
  <si>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</si>
  <si>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</si>
  <si>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</si>
  <si>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</si>
  <si>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</si>
  <si>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</si>
  <si>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</si>
  <si>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</si>
  <si>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</si>
  <si>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</si>
  <si>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</si>
  <si>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</si>
  <si>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</si>
  <si>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</si>
  <si>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</si>
  <si>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</si>
  <si>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</si>
  <si>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</si>
  <si>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</si>
  <si>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</si>
  <si>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</si>
  <si>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</si>
  <si>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</si>
  <si>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</si>
  <si>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</si>
  <si>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</si>
  <si>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</si>
  <si>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</si>
  <si>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</si>
  <si>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</si>
  <si>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</si>
  <si>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</si>
  <si>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</si>
  <si>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</si>
  <si>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</si>
  <si>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</si>
  <si>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</si>
  <si>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</si>
  <si>
    <t>サンプル6画面</t>
    <rPh sb="5" eb="7">
      <t>ガメン</t>
    </rPh>
    <phoneticPr fontId="1"/>
  </si>
  <si>
    <t>Sample006View</t>
    <phoneticPr fontId="1"/>
  </si>
  <si>
    <t>AWS Lookout for Vision 操作</t>
    <rPh sb="23" eb="25">
      <t>ソウサ</t>
    </rPh>
    <phoneticPr fontId="1"/>
  </si>
  <si>
    <t>サンプル7画面</t>
    <rPh sb="5" eb="7">
      <t>ガメン</t>
    </rPh>
    <phoneticPr fontId="1"/>
  </si>
  <si>
    <t>VARCHAR2(20 CHAR)</t>
    <phoneticPr fontId="1"/>
  </si>
  <si>
    <t>VARCHAR2(40 CHAR)</t>
    <phoneticPr fontId="1"/>
  </si>
  <si>
    <t>未使用（使い捨てのID採番を実装する際に利用）</t>
    <rPh sb="0" eb="3">
      <t>ミシヨウ</t>
    </rPh>
    <rPh sb="4" eb="5">
      <t>ツカ</t>
    </rPh>
    <rPh sb="6" eb="7">
      <t>ス</t>
    </rPh>
    <rPh sb="11" eb="13">
      <t>サイバン</t>
    </rPh>
    <rPh sb="14" eb="16">
      <t>ジッソウ</t>
    </rPh>
    <rPh sb="18" eb="19">
      <t>サイ</t>
    </rPh>
    <rPh sb="20" eb="22">
      <t>リヨウ</t>
    </rPh>
    <phoneticPr fontId="1"/>
  </si>
  <si>
    <t>タスクマスタ</t>
    <phoneticPr fontId="1"/>
  </si>
  <si>
    <t>tmp_task_mst</t>
    <phoneticPr fontId="1"/>
  </si>
  <si>
    <t>テーブル名称には、利用システムを識別するため、先頭に「tmp」（template）を付与する。</t>
    <rPh sb="4" eb="6">
      <t>メイショウ</t>
    </rPh>
    <rPh sb="9" eb="11">
      <t>リヨウ</t>
    </rPh>
    <rPh sb="16" eb="18">
      <t>シキベツ</t>
    </rPh>
    <rPh sb="23" eb="25">
      <t>セントウ</t>
    </rPh>
    <rPh sb="42" eb="44">
      <t>フヨ</t>
    </rPh>
    <phoneticPr fontId="1"/>
  </si>
  <si>
    <t>タスクID</t>
    <phoneticPr fontId="1"/>
  </si>
  <si>
    <t>task_id</t>
    <phoneticPr fontId="1"/>
  </si>
  <si>
    <t>工程コード</t>
    <rPh sb="0" eb="2">
      <t>コウテイ</t>
    </rPh>
    <phoneticPr fontId="1"/>
  </si>
  <si>
    <t>担当者コード</t>
    <rPh sb="0" eb="3">
      <t>タントウシャ</t>
    </rPh>
    <phoneticPr fontId="1"/>
  </si>
  <si>
    <t>process_code</t>
    <phoneticPr fontId="1"/>
  </si>
  <si>
    <t>タスク期限</t>
    <rPh sb="3" eb="5">
      <t>キゲン</t>
    </rPh>
    <phoneticPr fontId="1"/>
  </si>
  <si>
    <t>タスク一覧、DataGrid自動更新</t>
    <rPh sb="3" eb="5">
      <t>イチラン</t>
    </rPh>
    <rPh sb="14" eb="16">
      <t>ジドウ</t>
    </rPh>
    <rPh sb="16" eb="18">
      <t>コウシン</t>
    </rPh>
    <phoneticPr fontId="1"/>
  </si>
  <si>
    <t>DateTime</t>
    <phoneticPr fontId="1"/>
  </si>
  <si>
    <t>C#型</t>
    <rPh sb="2" eb="3">
      <t>カタ</t>
    </rPh>
    <phoneticPr fontId="1"/>
  </si>
  <si>
    <t>Sample007View</t>
    <phoneticPr fontId="1"/>
  </si>
  <si>
    <t>task_item</t>
    <phoneticPr fontId="1"/>
  </si>
  <si>
    <t>タスクアイテム</t>
    <phoneticPr fontId="1"/>
  </si>
  <si>
    <t>サンプル8画面</t>
    <rPh sb="5" eb="7">
      <t>ガメン</t>
    </rPh>
    <phoneticPr fontId="1"/>
  </si>
  <si>
    <t>Sample008View</t>
    <phoneticPr fontId="1"/>
  </si>
  <si>
    <t>CSV取り込み、ドラッグ＆ドロップでListViewを並び替え</t>
    <rPh sb="3" eb="4">
      <t>ト</t>
    </rPh>
    <rPh sb="5" eb="6">
      <t>コ</t>
    </rPh>
    <rPh sb="27" eb="28">
      <t>ナラ</t>
    </rPh>
    <rPh sb="29" eb="30">
      <t>カ</t>
    </rPh>
    <phoneticPr fontId="1"/>
  </si>
  <si>
    <t>更新日:2023/02/19</t>
    <rPh sb="0" eb="3">
      <t>コウシンビ</t>
    </rPh>
    <phoneticPr fontId="1"/>
  </si>
  <si>
    <t>task_deadline</t>
    <phoneticPr fontId="1"/>
  </si>
  <si>
    <t>更新日:2023/02/19</t>
    <rPh sb="0" eb="2">
      <t>コウシン</t>
    </rPh>
    <rPh sb="2" eb="3">
      <t>ニチ</t>
    </rPh>
    <phoneticPr fontId="1"/>
  </si>
  <si>
    <t>サンプル9画面</t>
    <rPh sb="5" eb="7">
      <t>ガメン</t>
    </rPh>
    <phoneticPr fontId="1"/>
  </si>
  <si>
    <t>Sample009View</t>
    <phoneticPr fontId="1"/>
  </si>
  <si>
    <t>Excel取り込み</t>
    <rPh sb="5" eb="6">
      <t>ト</t>
    </rPh>
    <rPh sb="7" eb="8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</si>
</sst>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  <font>
      <b/>
      <sz val="11"/>
      <color theme="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11" fillId="6" borderId="10" xfId="0" applyFont="1" applyFill="1" applyBorder="1">
      <alignment vertical="center"/>
    </xf>
    <xf numFmtId="0" fontId="11" fillId="6" borderId="13" xfId="0" applyFont="1" applyFill="1" applyBorder="1">
      <alignment vertical="center"/>
    </xf>
    <xf numFmtId="0" fontId="11" fillId="6" borderId="9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9" xfId="0" applyBorder="1">
      <alignment vertical="center"/>
    </xf>
    <xf numFmtId="0" fontId="7" fillId="0" borderId="1" xfId="0" applyFont="1" applyBorder="1" applyAlignment="1">
      <alignment horizontal="left" vertical="top" indent="2"/>
    </xf>
  </cellXfs>
  <cellStyles count="2">
    <cellStyle name="ハイパーリンク" xfId="1" builtinId="8"/>
    <cellStyle name="標準" xfId="0" builtinId="0"/>
  </cellStyles>
  <dxfs count="2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5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54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54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7" dataDxfId="5" headerRowBorderDxfId="6" tableBorderDxfId="4" totalsRowBorderDxfId="3">
  <autoFilter ref="C6:E15" xr:uid="{E587D9A6-2C5E-42B6-A806-F5C8A17DA70E}"/>
  <tableColumns count="3">
    <tableColumn id="1" xr3:uid="{5C79310E-B0D6-4040-B77B-EB0540DE93E6}" name="No" dataDxfId="2"/>
    <tableColumn id="2" xr3:uid="{D7F06675-9636-4539-9A34-FE248BE48DA0}" name="論理名" dataDxfId="1"/>
    <tableColumn id="3" xr3:uid="{967942C7-997D-45C9-B9E3-518EB32E96A6}" name="物理名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132</v>
      </c>
    </row>
    <row r="3" spans="1:3" x14ac:dyDescent="0.4">
      <c r="B3">
        <v>1</v>
      </c>
      <c r="C3" t="s">
        <v>135</v>
      </c>
    </row>
    <row r="5" spans="1:3" x14ac:dyDescent="0.4">
      <c r="B5">
        <v>2</v>
      </c>
      <c r="C5" t="s">
        <v>134</v>
      </c>
    </row>
    <row r="7" spans="1:3" x14ac:dyDescent="0.4">
      <c r="B7">
        <v>3</v>
      </c>
      <c r="C7" t="s">
        <v>133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B2" sqref="B2"/>
    </sheetView>
  </sheetViews>
  <sheetFormatPr defaultRowHeight="15.45" x14ac:dyDescent="0.4"/>
  <cols>
    <col min="1" max="1" width="2.5625" customWidth="1"/>
  </cols>
  <sheetData>
    <row r="1" spans="2:2" x14ac:dyDescent="0.4">
      <c r="B1" t="s">
        <v>275</v>
      </c>
    </row>
    <row r="2" spans="2:2" x14ac:dyDescent="0.4">
      <c r="B2" s="21" t="s">
        <v>153</v>
      </c>
    </row>
    <row r="3" spans="2:2" x14ac:dyDescent="0.4">
      <c r="B3" s="17" t="s">
        <v>154</v>
      </c>
    </row>
    <row r="4" spans="2:2" x14ac:dyDescent="0.4">
      <c r="B4" s="17" t="s">
        <v>155</v>
      </c>
    </row>
    <row r="5" spans="2:2" x14ac:dyDescent="0.4">
      <c r="B5" s="22" t="s">
        <v>156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151</v>
      </c>
    </row>
    <row r="3" spans="1:7" x14ac:dyDescent="0.4">
      <c r="G3" s="7" t="s">
        <v>236</v>
      </c>
    </row>
    <row r="4" spans="1:7" x14ac:dyDescent="0.4">
      <c r="G4" s="7"/>
    </row>
    <row r="5" spans="1:7" x14ac:dyDescent="0.4">
      <c r="C5" t="s">
        <v>130</v>
      </c>
      <c r="D5" s="13" t="s">
        <v>159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115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124</v>
      </c>
      <c r="F11" t="s">
        <v>125</v>
      </c>
    </row>
    <row r="13" spans="1:7" x14ac:dyDescent="0.4">
      <c r="C13" t="s">
        <v>129</v>
      </c>
      <c r="D13" t="str">
        <f>$D$5&amp;".WPF"</f>
        <v>Template2.WPF</v>
      </c>
      <c r="E13" t="s">
        <v>126</v>
      </c>
    </row>
    <row r="14" spans="1:7" x14ac:dyDescent="0.4">
      <c r="D14" t="str">
        <f>$D$5&amp;".Infrastructure"</f>
        <v>Template2.Infrastructure</v>
      </c>
      <c r="E14" t="s">
        <v>127</v>
      </c>
      <c r="F14" t="s">
        <v>7</v>
      </c>
    </row>
    <row r="15" spans="1:7" x14ac:dyDescent="0.4">
      <c r="D15" t="str">
        <f>$D$5&amp;".Domain"</f>
        <v>Template2.Domain</v>
      </c>
      <c r="E15" t="s">
        <v>127</v>
      </c>
      <c r="F15" t="s">
        <v>7</v>
      </c>
    </row>
    <row r="16" spans="1:7" x14ac:dyDescent="0.4">
      <c r="D16" t="str">
        <f>$D$5&amp;"Test.Tests"</f>
        <v>Template2Test.Tests</v>
      </c>
      <c r="E16" t="s">
        <v>128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83</v>
      </c>
      <c r="D20" t="s">
        <v>82</v>
      </c>
      <c r="E20" t="s">
        <v>148</v>
      </c>
    </row>
    <row r="21" spans="3:5" x14ac:dyDescent="0.4">
      <c r="E21" t="s">
        <v>147</v>
      </c>
    </row>
    <row r="22" spans="3:5" x14ac:dyDescent="0.4">
      <c r="D22" t="s">
        <v>84</v>
      </c>
      <c r="E22" t="s">
        <v>85</v>
      </c>
    </row>
    <row r="23" spans="3:5" x14ac:dyDescent="0.4">
      <c r="E23" t="s">
        <v>103</v>
      </c>
    </row>
    <row r="24" spans="3:5" x14ac:dyDescent="0.4">
      <c r="E24" s="18" t="s">
        <v>122</v>
      </c>
    </row>
    <row r="25" spans="3:5" x14ac:dyDescent="0.4">
      <c r="E25" s="18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87</v>
      </c>
    </row>
    <row r="3" spans="1:57" x14ac:dyDescent="0.4">
      <c r="BE3" s="7" t="s">
        <v>94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87</v>
      </c>
    </row>
    <row r="3" spans="1:8" x14ac:dyDescent="0.4">
      <c r="C3" t="s">
        <v>18</v>
      </c>
      <c r="H3" s="7" t="s">
        <v>240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100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93</v>
      </c>
    </row>
    <row r="16" spans="1:8" ht="17.149999999999999" x14ac:dyDescent="0.4">
      <c r="C16" s="3"/>
      <c r="D16" s="4"/>
      <c r="E16" s="3"/>
      <c r="F16" s="3" t="s">
        <v>32</v>
      </c>
      <c r="G16" s="3" t="s">
        <v>92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86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101</v>
      </c>
      <c r="F19" s="3"/>
      <c r="G19" s="3"/>
      <c r="H19" s="3" t="s">
        <v>102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239</v>
      </c>
      <c r="F25" s="3"/>
      <c r="G25" s="3"/>
      <c r="H25" s="3" t="s">
        <v>241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88</v>
      </c>
      <c r="H27" s="3" t="s">
        <v>90</v>
      </c>
    </row>
    <row r="28" spans="3:8" ht="17.149999999999999" x14ac:dyDescent="0.4">
      <c r="C28" s="3"/>
      <c r="D28" s="4"/>
      <c r="E28" s="3"/>
      <c r="F28" s="3" t="s">
        <v>32</v>
      </c>
      <c r="G28" s="3" t="s">
        <v>89</v>
      </c>
      <c r="H28" s="3" t="s">
        <v>91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106</v>
      </c>
    </row>
    <row r="2" spans="1:6" x14ac:dyDescent="0.4">
      <c r="F2" s="7" t="s">
        <v>114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ht="46.3" x14ac:dyDescent="0.4">
      <c r="B6" t="s">
        <v>108</v>
      </c>
      <c r="C6" t="s">
        <v>107</v>
      </c>
      <c r="D6" t="s">
        <v>104</v>
      </c>
      <c r="F6" s="11" t="s">
        <v>96</v>
      </c>
    </row>
    <row r="7" spans="1:6" ht="30.9" x14ac:dyDescent="0.4">
      <c r="B7" t="s">
        <v>95</v>
      </c>
      <c r="C7" t="s">
        <v>117</v>
      </c>
      <c r="D7" s="10" t="s">
        <v>116</v>
      </c>
      <c r="E7" s="10" t="s">
        <v>111</v>
      </c>
      <c r="F7" t="s">
        <v>109</v>
      </c>
    </row>
    <row r="8" spans="1:6" x14ac:dyDescent="0.4">
      <c r="B8" t="s">
        <v>95</v>
      </c>
      <c r="C8" t="s">
        <v>119</v>
      </c>
      <c r="D8" t="s">
        <v>120</v>
      </c>
      <c r="E8" s="10" t="s">
        <v>121</v>
      </c>
    </row>
    <row r="9" spans="1:6" ht="30.9" x14ac:dyDescent="0.4">
      <c r="B9" t="s">
        <v>95</v>
      </c>
      <c r="C9" t="s">
        <v>119</v>
      </c>
      <c r="D9" s="10" t="s">
        <v>149</v>
      </c>
      <c r="E9" t="s">
        <v>150</v>
      </c>
    </row>
    <row r="10" spans="1:6" x14ac:dyDescent="0.4">
      <c r="B10" t="s">
        <v>95</v>
      </c>
      <c r="C10" t="s">
        <v>118</v>
      </c>
      <c r="D10" t="s">
        <v>99</v>
      </c>
      <c r="E10" t="s">
        <v>110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tabSelected="1" zoomScale="85" zoomScaleNormal="85" workbookViewId="0">
      <selection activeCell="G19" sqref="G19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6.5" style="14" customWidth="1"/>
    <col min="4" max="4" width="32.75" style="14" bestFit="1" customWidth="1"/>
    <col min="5" max="5" width="29.75" style="14" bestFit="1" customWidth="1"/>
    <col min="6" max="6" width="25.75" style="14" customWidth="1"/>
    <col min="7" max="7" width="37.62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169</v>
      </c>
    </row>
    <row r="3" spans="1:7" x14ac:dyDescent="0.4">
      <c r="G3" s="27" t="s">
        <v>282</v>
      </c>
    </row>
    <row r="5" spans="1:7" x14ac:dyDescent="0.4">
      <c r="B5" s="28" t="s">
        <v>67</v>
      </c>
      <c r="C5" s="29" t="s">
        <v>131</v>
      </c>
      <c r="D5" s="29" t="s">
        <v>61</v>
      </c>
      <c r="E5" s="29" t="s">
        <v>60</v>
      </c>
      <c r="F5" s="29" t="s">
        <v>113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171</v>
      </c>
      <c r="D7" s="33" t="s">
        <v>168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172</v>
      </c>
      <c r="D8" s="33" t="s">
        <v>170</v>
      </c>
      <c r="E8" s="20" t="str">
        <f>IF(テーブル3[[#This Row],[View]]="","",D8&amp;"Model")</f>
        <v>Sample001ViewModel</v>
      </c>
      <c r="F8" s="34"/>
      <c r="G8" s="35" t="s">
        <v>255</v>
      </c>
    </row>
    <row r="9" spans="1:7" x14ac:dyDescent="0.4">
      <c r="B9" s="31">
        <f>ROW(テーブル3[[#This Row],[No]])-5</f>
        <v>4</v>
      </c>
      <c r="C9" s="32" t="s">
        <v>200</v>
      </c>
      <c r="D9" s="33" t="s">
        <v>202</v>
      </c>
      <c r="E9" s="20" t="str">
        <f>IF(テーブル3[[#This Row],[View]]="","",D9&amp;"Model")</f>
        <v>Sample002ViewModel</v>
      </c>
      <c r="F9" s="34"/>
      <c r="G9" s="35" t="s">
        <v>204</v>
      </c>
    </row>
    <row r="10" spans="1:7" x14ac:dyDescent="0.4">
      <c r="B10" s="31">
        <f>ROW(テーブル3[[#This Row],[No]])-5</f>
        <v>5</v>
      </c>
      <c r="C10" s="32" t="s">
        <v>201</v>
      </c>
      <c r="D10" s="33" t="s">
        <v>203</v>
      </c>
      <c r="E10" s="20" t="str">
        <f>IF(テーブル3[[#This Row],[View]]="","",D10&amp;"Model")</f>
        <v>Sample003ViewModel</v>
      </c>
      <c r="F10" s="34"/>
      <c r="G10" s="35" t="s">
        <v>205</v>
      </c>
    </row>
    <row r="11" spans="1:7" x14ac:dyDescent="0.4">
      <c r="B11" s="31">
        <f>ROW(テーブル3[[#This Row],[No]])-5</f>
        <v>6</v>
      </c>
      <c r="C11" s="32" t="s">
        <v>242</v>
      </c>
      <c r="D11" s="33" t="s">
        <v>243</v>
      </c>
      <c r="E11" s="20" t="str">
        <f>IF(テーブル3[[#This Row],[View]]="","",D11&amp;"Model")</f>
        <v>Sample004PageListViewModel</v>
      </c>
      <c r="F11" s="34"/>
      <c r="G11" s="35" t="s">
        <v>206</v>
      </c>
    </row>
    <row r="12" spans="1:7" x14ac:dyDescent="0.4">
      <c r="B12" s="31">
        <f>ROW(テーブル3[[#This Row],[No]])-5</f>
        <v>7</v>
      </c>
      <c r="C12" s="52" t="s">
        <v>207</v>
      </c>
      <c r="D12" s="33" t="s">
        <v>208</v>
      </c>
      <c r="E12" s="20" t="str">
        <f>IF(テーブル3[[#This Row],[View]]="","",D12&amp;"Model")</f>
        <v>Sample004PageEditingViewModel</v>
      </c>
      <c r="F12" s="34"/>
      <c r="G12" s="35" t="s">
        <v>237</v>
      </c>
    </row>
    <row r="13" spans="1:7" x14ac:dyDescent="0.4">
      <c r="B13" s="31">
        <f>ROW(テーブル3[[#This Row],[No]])-5</f>
        <v>8</v>
      </c>
      <c r="C13" s="52" t="s">
        <v>210</v>
      </c>
      <c r="D13" s="33" t="s">
        <v>209</v>
      </c>
      <c r="E13" s="20" t="str">
        <f>IF(テーブル3[[#This Row],[View]]="","",D13&amp;"Model")</f>
        <v>Sample004PagePreviewViewModel</v>
      </c>
      <c r="F13" s="34"/>
      <c r="G13" s="35" t="s">
        <v>238</v>
      </c>
    </row>
    <row r="14" spans="1:7" x14ac:dyDescent="0.4">
      <c r="B14" s="31">
        <f>ROW(テーブル3[[#This Row],[No]])-5</f>
        <v>9</v>
      </c>
      <c r="C14" s="32" t="s">
        <v>253</v>
      </c>
      <c r="D14" s="33" t="s">
        <v>254</v>
      </c>
      <c r="E14" s="20" t="str">
        <f>IF(テーブル3[[#This Row],[View]]="","",D14&amp;"Model")</f>
        <v>Sample005ViewModel</v>
      </c>
      <c r="F14" s="34"/>
      <c r="G14" s="36" t="s">
        <v>256</v>
      </c>
    </row>
    <row r="15" spans="1:7" x14ac:dyDescent="0.4">
      <c r="B15" s="31">
        <f>ROW(テーブル3[[#This Row],[No]])-5</f>
        <v>10</v>
      </c>
      <c r="C15" s="32" t="s">
        <v>257</v>
      </c>
      <c r="D15" s="34" t="s">
        <v>258</v>
      </c>
      <c r="E15" s="20" t="str">
        <f>IF(テーブル3[[#This Row],[View]]="","",D15&amp;"Model")</f>
        <v>Sample006ViewModel</v>
      </c>
      <c r="F15" s="34"/>
      <c r="G15" s="36" t="s">
        <v>259</v>
      </c>
    </row>
    <row r="16" spans="1:7" x14ac:dyDescent="0.4">
      <c r="B16" s="31">
        <f>ROW(テーブル3[[#This Row],[No]])-5</f>
        <v>11</v>
      </c>
      <c r="C16" s="32" t="s">
        <v>260</v>
      </c>
      <c r="D16" s="34" t="s">
        <v>276</v>
      </c>
      <c r="E16" s="20" t="str">
        <f>IF(テーブル3[[#This Row],[View]]="","",D16&amp;"Model")</f>
        <v>Sample007ViewModel</v>
      </c>
      <c r="F16" s="34"/>
      <c r="G16" s="36" t="s">
        <v>273</v>
      </c>
    </row>
    <row r="17" spans="2:7" x14ac:dyDescent="0.4">
      <c r="B17" s="31">
        <f>ROW(テーブル3[[#This Row],[No]])-5</f>
        <v>12</v>
      </c>
      <c r="C17" s="32" t="s">
        <v>279</v>
      </c>
      <c r="D17" s="34" t="s">
        <v>280</v>
      </c>
      <c r="E17" s="20" t="str">
        <f>IF(テーブル3[[#This Row],[View]]="","",D17&amp;"Model")</f>
        <v>Sample008ViewModel</v>
      </c>
      <c r="F17" s="38"/>
      <c r="G17" s="39" t="s">
        <v>281</v>
      </c>
    </row>
    <row r="18" spans="2:7" x14ac:dyDescent="0.4">
      <c r="B18" s="31">
        <f>ROW(テーブル3[[#This Row],[No]])-5</f>
        <v>13</v>
      </c>
      <c r="C18" s="32" t="s">
        <v>285</v>
      </c>
      <c r="D18" s="34" t="s">
        <v>286</v>
      </c>
      <c r="E18" s="20" t="str">
        <f>IF(テーブル3[[#This Row],[View]]="","",D18&amp;"Model")</f>
        <v>Sample009ViewModel</v>
      </c>
      <c r="F18" s="34"/>
      <c r="G18" s="36" t="s">
        <v>287</v>
      </c>
    </row>
    <row r="19" spans="2:7" x14ac:dyDescent="0.4">
      <c r="B19" s="31">
        <f>ROW(テーブル3[[#This Row],[No]])-5</f>
        <v>14</v>
      </c>
      <c r="C19" s="32"/>
      <c r="D19" s="34"/>
      <c r="E19" s="20"/>
      <c r="F19" s="34"/>
      <c r="G19" s="36"/>
    </row>
    <row r="20" spans="2:7" x14ac:dyDescent="0.4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25" sqref="E25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136</v>
      </c>
    </row>
    <row r="2" spans="1:6" x14ac:dyDescent="0.4">
      <c r="F2" s="7" t="s">
        <v>137</v>
      </c>
    </row>
    <row r="5" spans="1:6" x14ac:dyDescent="0.4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x14ac:dyDescent="0.4">
      <c r="B6" t="s">
        <v>141</v>
      </c>
      <c r="D6" t="s">
        <v>140</v>
      </c>
      <c r="F6" s="11"/>
    </row>
    <row r="7" spans="1:6" x14ac:dyDescent="0.4">
      <c r="D7" s="10" t="s">
        <v>142</v>
      </c>
      <c r="E7" s="10" t="s">
        <v>143</v>
      </c>
    </row>
    <row r="8" spans="1:6" x14ac:dyDescent="0.4">
      <c r="D8" s="10" t="s">
        <v>144</v>
      </c>
      <c r="E8" s="10"/>
      <c r="F8" t="s">
        <v>145</v>
      </c>
    </row>
    <row r="9" spans="1:6" x14ac:dyDescent="0.4">
      <c r="D9" s="10"/>
      <c r="E9" s="10"/>
    </row>
    <row r="10" spans="1:6" ht="30.9" x14ac:dyDescent="0.4">
      <c r="B10" t="s">
        <v>138</v>
      </c>
      <c r="D10" s="10" t="s">
        <v>146</v>
      </c>
      <c r="E10" s="10"/>
    </row>
    <row r="12" spans="1:6" x14ac:dyDescent="0.4">
      <c r="B12" t="s">
        <v>139</v>
      </c>
      <c r="D12" t="s">
        <v>160</v>
      </c>
      <c r="E12" t="s">
        <v>161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82"/>
  <sheetViews>
    <sheetView zoomScale="65" zoomScaleNormal="85" workbookViewId="0">
      <pane xSplit="5" topLeftCell="F1" activePane="topRight" state="frozen"/>
      <selection pane="topRight" activeCell="N4" sqref="N4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7" width="6.875" customWidth="1"/>
    <col min="8" max="8" width="9" bestFit="1" customWidth="1"/>
    <col min="9" max="11" width="6.875" customWidth="1"/>
    <col min="12" max="12" width="19.75" bestFit="1" customWidth="1"/>
    <col min="13" max="13" width="23.4375" customWidth="1"/>
    <col min="14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151</v>
      </c>
    </row>
    <row r="3" spans="1:14" x14ac:dyDescent="0.4">
      <c r="B3" t="s">
        <v>191</v>
      </c>
      <c r="C3" t="s">
        <v>266</v>
      </c>
      <c r="N3" s="7" t="s">
        <v>284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  <c r="G6" s="43" t="s">
        <v>250</v>
      </c>
      <c r="H6" s="44"/>
      <c r="I6" s="44"/>
      <c r="J6" s="44"/>
      <c r="K6" s="45"/>
    </row>
    <row r="7" spans="1:14" x14ac:dyDescent="0.4">
      <c r="C7" s="3">
        <v>1</v>
      </c>
      <c r="D7" s="3" t="s">
        <v>162</v>
      </c>
      <c r="E7" s="3" t="s">
        <v>163</v>
      </c>
      <c r="G7" s="46"/>
      <c r="H7" s="47"/>
      <c r="I7" s="47"/>
      <c r="J7" s="47"/>
      <c r="K7" s="48"/>
    </row>
    <row r="8" spans="1:14" x14ac:dyDescent="0.4">
      <c r="C8" s="3">
        <v>2</v>
      </c>
      <c r="D8" s="3" t="s">
        <v>247</v>
      </c>
      <c r="E8" s="3" t="s">
        <v>246</v>
      </c>
      <c r="G8" s="49"/>
      <c r="H8" s="50"/>
      <c r="I8" s="50"/>
      <c r="J8" s="50"/>
      <c r="K8" s="51"/>
    </row>
    <row r="9" spans="1:14" x14ac:dyDescent="0.4">
      <c r="C9" s="3">
        <v>3</v>
      </c>
      <c r="D9" s="3" t="s">
        <v>193</v>
      </c>
      <c r="E9" s="3" t="s">
        <v>194</v>
      </c>
      <c r="G9" s="49"/>
      <c r="H9" s="50"/>
      <c r="I9" s="50"/>
      <c r="J9" s="50"/>
      <c r="K9" s="51"/>
    </row>
    <row r="10" spans="1:14" x14ac:dyDescent="0.4">
      <c r="C10" s="3">
        <v>4</v>
      </c>
      <c r="D10" s="3" t="s">
        <v>190</v>
      </c>
      <c r="E10" s="3" t="s">
        <v>192</v>
      </c>
      <c r="G10" s="49"/>
      <c r="H10" s="50"/>
      <c r="I10" s="50"/>
      <c r="J10" s="50"/>
      <c r="K10" s="51"/>
    </row>
    <row r="11" spans="1:14" x14ac:dyDescent="0.4">
      <c r="C11" s="3">
        <v>5</v>
      </c>
      <c r="D11" s="3" t="s">
        <v>211</v>
      </c>
      <c r="E11" s="3" t="s">
        <v>212</v>
      </c>
      <c r="G11" s="49"/>
      <c r="H11" s="50"/>
      <c r="I11" s="50"/>
      <c r="J11" s="50"/>
      <c r="K11" s="51"/>
    </row>
    <row r="12" spans="1:14" x14ac:dyDescent="0.4">
      <c r="C12" s="3">
        <v>6</v>
      </c>
      <c r="D12" s="3" t="s">
        <v>264</v>
      </c>
      <c r="E12" s="3" t="s">
        <v>265</v>
      </c>
      <c r="G12" s="49"/>
      <c r="H12" s="50"/>
      <c r="I12" s="50"/>
      <c r="J12" s="50"/>
      <c r="K12" s="51"/>
    </row>
    <row r="13" spans="1:14" x14ac:dyDescent="0.4">
      <c r="C13" s="3">
        <v>7</v>
      </c>
      <c r="D13" s="3" t="s">
        <v>230</v>
      </c>
      <c r="E13" s="3" t="s">
        <v>231</v>
      </c>
      <c r="G13" s="49" t="s">
        <v>263</v>
      </c>
      <c r="H13" s="50"/>
      <c r="I13" s="50"/>
      <c r="J13" s="50"/>
      <c r="K13" s="51"/>
    </row>
    <row r="14" spans="1:14" x14ac:dyDescent="0.4">
      <c r="C14" s="3">
        <v>8</v>
      </c>
      <c r="D14" s="3"/>
      <c r="E14" s="3"/>
      <c r="G14" s="49"/>
      <c r="H14" s="50"/>
      <c r="I14" s="50"/>
      <c r="J14" s="50"/>
      <c r="K14" s="51"/>
    </row>
    <row r="15" spans="1:14" x14ac:dyDescent="0.4">
      <c r="C15" s="3">
        <v>9</v>
      </c>
      <c r="D15" s="3"/>
      <c r="E15" s="3"/>
      <c r="G15" s="49"/>
      <c r="H15" s="50"/>
      <c r="I15" s="50"/>
      <c r="J15" s="50"/>
      <c r="K15" s="51"/>
    </row>
    <row r="18" spans="2:26" x14ac:dyDescent="0.4">
      <c r="B18" s="1" t="s">
        <v>80</v>
      </c>
      <c r="P18" t="s">
        <v>173</v>
      </c>
      <c r="R18" t="s">
        <v>229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L19" t="s">
        <v>34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174</v>
      </c>
      <c r="U19" t="s">
        <v>175</v>
      </c>
      <c r="V19" t="s">
        <v>176</v>
      </c>
      <c r="W19" t="s">
        <v>178</v>
      </c>
      <c r="X19" t="s">
        <v>177</v>
      </c>
      <c r="Y19" t="s">
        <v>179</v>
      </c>
      <c r="Z19" t="s">
        <v>180</v>
      </c>
    </row>
    <row r="20" spans="2:26" x14ac:dyDescent="0.4">
      <c r="D20" s="8" t="s">
        <v>72</v>
      </c>
      <c r="E20" s="8" t="s">
        <v>73</v>
      </c>
      <c r="F20" s="8" t="s">
        <v>79</v>
      </c>
      <c r="G20" s="8" t="s">
        <v>75</v>
      </c>
      <c r="H20" s="8" t="s">
        <v>158</v>
      </c>
      <c r="I20" s="8" t="s">
        <v>74</v>
      </c>
      <c r="J20" s="8" t="s">
        <v>76</v>
      </c>
      <c r="K20" s="8" t="s">
        <v>77</v>
      </c>
      <c r="L20" s="25" t="s">
        <v>181</v>
      </c>
      <c r="M20" s="8" t="s">
        <v>78</v>
      </c>
      <c r="N20" s="8" t="s">
        <v>16</v>
      </c>
      <c r="P20" s="14"/>
    </row>
    <row r="21" spans="2:26" x14ac:dyDescent="0.4">
      <c r="D21" s="3" t="s">
        <v>164</v>
      </c>
      <c r="E21" s="3" t="s">
        <v>166</v>
      </c>
      <c r="F21" s="3">
        <v>1</v>
      </c>
      <c r="G21" s="3">
        <v>1</v>
      </c>
      <c r="H21" s="3" t="s">
        <v>157</v>
      </c>
      <c r="I21" s="3"/>
      <c r="J21" s="3"/>
      <c r="K21" s="3"/>
      <c r="L21" s="3" t="s">
        <v>261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 CHAR)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165</v>
      </c>
      <c r="E22" s="3" t="s">
        <v>167</v>
      </c>
      <c r="F22" s="3"/>
      <c r="G22" s="3">
        <v>1</v>
      </c>
      <c r="H22" s="3" t="s">
        <v>157</v>
      </c>
      <c r="I22" s="3"/>
      <c r="J22" s="3"/>
      <c r="K22" s="3"/>
      <c r="L22" s="3" t="s">
        <v>262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 CHAR)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">
      <c r="D28" s="8" t="s">
        <v>72</v>
      </c>
      <c r="E28" s="8" t="s">
        <v>73</v>
      </c>
      <c r="F28" s="8" t="s">
        <v>79</v>
      </c>
      <c r="G28" s="8" t="s">
        <v>75</v>
      </c>
      <c r="H28" s="8" t="s">
        <v>158</v>
      </c>
      <c r="I28" s="8" t="s">
        <v>74</v>
      </c>
      <c r="J28" s="8" t="s">
        <v>76</v>
      </c>
      <c r="K28" s="8" t="s">
        <v>77</v>
      </c>
      <c r="L28" s="25" t="s">
        <v>181</v>
      </c>
      <c r="M28" s="8" t="s">
        <v>78</v>
      </c>
      <c r="N28" s="8" t="s">
        <v>16</v>
      </c>
      <c r="P28" s="14"/>
    </row>
    <row r="29" spans="2:26" x14ac:dyDescent="0.4">
      <c r="D29" s="3" t="s">
        <v>248</v>
      </c>
      <c r="E29" s="3" t="s">
        <v>251</v>
      </c>
      <c r="F29" s="3">
        <v>1</v>
      </c>
      <c r="G29" s="3">
        <v>1</v>
      </c>
      <c r="H29" s="3" t="s">
        <v>157</v>
      </c>
      <c r="I29" s="3"/>
      <c r="J29" s="3"/>
      <c r="K29" s="3"/>
      <c r="L29" s="3" t="s">
        <v>261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 CHAR)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249</v>
      </c>
      <c r="E30" s="3" t="s">
        <v>252</v>
      </c>
      <c r="F30" s="3"/>
      <c r="G30" s="3">
        <v>1</v>
      </c>
      <c r="H30" s="3" t="s">
        <v>157</v>
      </c>
      <c r="I30" s="3"/>
      <c r="J30" s="3"/>
      <c r="K30" s="3"/>
      <c r="L30" s="3" t="s">
        <v>262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 CHAR)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">
      <c r="D36" s="8" t="s">
        <v>72</v>
      </c>
      <c r="E36" s="8" t="s">
        <v>73</v>
      </c>
      <c r="F36" s="8" t="s">
        <v>79</v>
      </c>
      <c r="G36" s="8" t="s">
        <v>75</v>
      </c>
      <c r="H36" s="8" t="s">
        <v>158</v>
      </c>
      <c r="I36" s="8" t="s">
        <v>74</v>
      </c>
      <c r="J36" s="8" t="s">
        <v>76</v>
      </c>
      <c r="K36" s="8" t="s">
        <v>77</v>
      </c>
      <c r="L36" s="25" t="s">
        <v>181</v>
      </c>
      <c r="M36" s="8" t="s">
        <v>78</v>
      </c>
      <c r="N36" s="8" t="s">
        <v>16</v>
      </c>
      <c r="P36" s="14"/>
    </row>
    <row r="37" spans="3:26" x14ac:dyDescent="0.4">
      <c r="D37" s="3" t="s">
        <v>196</v>
      </c>
      <c r="E37" s="3" t="s">
        <v>161</v>
      </c>
      <c r="F37" s="3">
        <v>1</v>
      </c>
      <c r="G37" s="3">
        <v>1</v>
      </c>
      <c r="H37" s="3" t="s">
        <v>157</v>
      </c>
      <c r="I37" s="3"/>
      <c r="J37" s="3"/>
      <c r="K37" s="3"/>
      <c r="L37" s="3" t="s">
        <v>261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 CHAR)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197</v>
      </c>
      <c r="E38" s="3" t="s">
        <v>195</v>
      </c>
      <c r="F38" s="3"/>
      <c r="G38" s="3">
        <v>1</v>
      </c>
      <c r="H38" s="3" t="s">
        <v>157</v>
      </c>
      <c r="I38" s="3"/>
      <c r="J38" s="3"/>
      <c r="K38" s="3"/>
      <c r="L38" s="3" t="s">
        <v>262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 CHAR)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">
      <c r="D39" s="3" t="s">
        <v>248</v>
      </c>
      <c r="E39" s="3" t="s">
        <v>251</v>
      </c>
      <c r="F39" s="3"/>
      <c r="G39" s="3"/>
      <c r="H39" s="3" t="s">
        <v>157</v>
      </c>
      <c r="I39" s="3"/>
      <c r="J39" s="3"/>
      <c r="K39" s="3"/>
      <c r="L39" s="3" t="s">
        <v>261</v>
      </c>
      <c r="M39" s="9"/>
      <c r="N39" s="3"/>
      <c r="P39" s="15" t="str">
        <f t="shared" si="7"/>
        <v>作業者グループコード:worker_group_code</v>
      </c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">
      <c r="D44" s="8" t="s">
        <v>72</v>
      </c>
      <c r="E44" s="8" t="s">
        <v>73</v>
      </c>
      <c r="F44" s="8" t="s">
        <v>79</v>
      </c>
      <c r="G44" s="8" t="s">
        <v>75</v>
      </c>
      <c r="H44" s="8" t="s">
        <v>158</v>
      </c>
      <c r="I44" s="8" t="s">
        <v>74</v>
      </c>
      <c r="J44" s="8" t="s">
        <v>76</v>
      </c>
      <c r="K44" s="8" t="s">
        <v>77</v>
      </c>
      <c r="L44" s="25" t="s">
        <v>181</v>
      </c>
      <c r="M44" s="8" t="s">
        <v>78</v>
      </c>
      <c r="N44" s="8" t="s">
        <v>16</v>
      </c>
      <c r="P44" s="14"/>
    </row>
    <row r="45" spans="3:26" x14ac:dyDescent="0.4">
      <c r="D45" s="3" t="s">
        <v>182</v>
      </c>
      <c r="E45" s="3" t="s">
        <v>161</v>
      </c>
      <c r="F45" s="3">
        <v>1</v>
      </c>
      <c r="G45" s="3">
        <v>1</v>
      </c>
      <c r="H45" s="3" t="s">
        <v>157</v>
      </c>
      <c r="I45" s="3"/>
      <c r="J45" s="3"/>
      <c r="K45" s="3"/>
      <c r="L45" s="3" t="str">
        <f>L37</f>
        <v>VARCHAR2(20 CHAR)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 CHAR)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">
      <c r="D46" s="3" t="s">
        <v>183</v>
      </c>
      <c r="E46" s="3" t="s">
        <v>184</v>
      </c>
      <c r="F46" s="3">
        <v>2</v>
      </c>
      <c r="G46" s="3">
        <v>1</v>
      </c>
      <c r="H46" s="3" t="s">
        <v>189</v>
      </c>
      <c r="I46" s="3"/>
      <c r="J46" s="3"/>
      <c r="K46" s="3"/>
      <c r="L46" s="3" t="s">
        <v>198</v>
      </c>
      <c r="M46" s="9"/>
      <c r="N46" s="3" t="s">
        <v>185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">
      <c r="D47" s="3" t="s">
        <v>186</v>
      </c>
      <c r="E47" s="3" t="s">
        <v>187</v>
      </c>
      <c r="F47" s="3"/>
      <c r="G47" s="3"/>
      <c r="H47" s="3" t="s">
        <v>188</v>
      </c>
      <c r="I47" s="3"/>
      <c r="J47" s="3"/>
      <c r="K47" s="3"/>
      <c r="L47" s="3" t="s">
        <v>199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 x14ac:dyDescent="0.4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 x14ac:dyDescent="0.4">
      <c r="P50" s="14"/>
    </row>
    <row r="51" spans="3:26" x14ac:dyDescent="0.4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">
      <c r="D52" s="8" t="s">
        <v>72</v>
      </c>
      <c r="E52" s="8" t="s">
        <v>73</v>
      </c>
      <c r="F52" s="8" t="s">
        <v>79</v>
      </c>
      <c r="G52" s="8" t="s">
        <v>75</v>
      </c>
      <c r="H52" s="8" t="s">
        <v>158</v>
      </c>
      <c r="I52" s="8" t="s">
        <v>74</v>
      </c>
      <c r="J52" s="8" t="s">
        <v>76</v>
      </c>
      <c r="K52" s="8" t="s">
        <v>77</v>
      </c>
      <c r="L52" s="25" t="s">
        <v>181</v>
      </c>
      <c r="M52" s="8" t="s">
        <v>78</v>
      </c>
      <c r="N52" s="8" t="s">
        <v>16</v>
      </c>
      <c r="P52" s="14"/>
    </row>
    <row r="53" spans="3:26" x14ac:dyDescent="0.4">
      <c r="D53" s="3" t="s">
        <v>213</v>
      </c>
      <c r="E53" s="3" t="s">
        <v>214</v>
      </c>
      <c r="F53" s="3">
        <v>1</v>
      </c>
      <c r="G53" s="3">
        <v>1</v>
      </c>
      <c r="H53" s="3" t="s">
        <v>189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 x14ac:dyDescent="0.4">
      <c r="D54" s="3" t="s">
        <v>215</v>
      </c>
      <c r="E54" s="3" t="s">
        <v>216</v>
      </c>
      <c r="F54" s="3"/>
      <c r="G54" s="3">
        <v>1</v>
      </c>
      <c r="H54" s="3" t="s">
        <v>157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 x14ac:dyDescent="0.4">
      <c r="D55" s="3" t="s">
        <v>217</v>
      </c>
      <c r="E55" s="3" t="s">
        <v>218</v>
      </c>
      <c r="F55" s="3"/>
      <c r="G55" s="3"/>
      <c r="H55" s="3" t="s">
        <v>157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 x14ac:dyDescent="0.4">
      <c r="D56" s="3" t="s">
        <v>244</v>
      </c>
      <c r="E56" s="3" t="s">
        <v>245</v>
      </c>
      <c r="F56" s="3"/>
      <c r="G56" s="3"/>
      <c r="H56" s="3" t="s">
        <v>157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 x14ac:dyDescent="0.4">
      <c r="D57" s="3" t="s">
        <v>219</v>
      </c>
      <c r="E57" s="3" t="s">
        <v>220</v>
      </c>
      <c r="F57" s="3"/>
      <c r="G57" s="3"/>
      <c r="H57" s="3" t="s">
        <v>189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 x14ac:dyDescent="0.4">
      <c r="D58" s="3" t="s">
        <v>221</v>
      </c>
      <c r="E58" s="3" t="s">
        <v>222</v>
      </c>
      <c r="F58" s="3"/>
      <c r="G58" s="3">
        <v>1</v>
      </c>
      <c r="H58" s="3" t="s">
        <v>188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 x14ac:dyDescent="0.4">
      <c r="D59" s="3" t="s">
        <v>223</v>
      </c>
      <c r="E59" s="3" t="s">
        <v>224</v>
      </c>
      <c r="F59" s="3"/>
      <c r="G59" s="3"/>
      <c r="H59" s="3" t="s">
        <v>157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 x14ac:dyDescent="0.4">
      <c r="D60" s="3" t="s">
        <v>225</v>
      </c>
      <c r="E60" s="3" t="s">
        <v>226</v>
      </c>
      <c r="F60" s="3"/>
      <c r="G60" s="3"/>
      <c r="H60" s="3" t="s">
        <v>157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 x14ac:dyDescent="0.4">
      <c r="D61" s="3" t="s">
        <v>227</v>
      </c>
      <c r="E61" s="3" t="s">
        <v>228</v>
      </c>
      <c r="F61" s="3"/>
      <c r="G61" s="3"/>
      <c r="H61" s="3" t="s">
        <v>157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 x14ac:dyDescent="0.4">
      <c r="C66">
        <v>6</v>
      </c>
      <c r="D66" t="str">
        <f>_xlfn.XLOOKUP(C66,テーブル一覧[No],テーブル一覧[論理名])</f>
        <v>タスクマスタ</v>
      </c>
      <c r="E66" t="str">
        <f>_xlfn.XLOOKUP($C66,テーブル一覧[No],テーブル一覧[物理名])</f>
        <v>tmp_task_mst</v>
      </c>
      <c r="P66" s="14" t="str">
        <f>"■"&amp;D66&amp;":"&amp;E66</f>
        <v>■タスクマスタ:tmp_task_mst</v>
      </c>
    </row>
    <row r="67" spans="3:26" x14ac:dyDescent="0.4">
      <c r="D67" s="8" t="s">
        <v>72</v>
      </c>
      <c r="E67" s="8" t="s">
        <v>73</v>
      </c>
      <c r="F67" s="8" t="s">
        <v>79</v>
      </c>
      <c r="G67" s="8" t="s">
        <v>75</v>
      </c>
      <c r="H67" s="8" t="s">
        <v>158</v>
      </c>
      <c r="I67" s="8" t="s">
        <v>74</v>
      </c>
      <c r="J67" s="8" t="s">
        <v>76</v>
      </c>
      <c r="K67" s="8" t="s">
        <v>77</v>
      </c>
      <c r="L67" s="25" t="s">
        <v>181</v>
      </c>
      <c r="M67" s="8" t="s">
        <v>78</v>
      </c>
      <c r="N67" s="8" t="s">
        <v>16</v>
      </c>
      <c r="P67" s="14"/>
    </row>
    <row r="68" spans="3:26" x14ac:dyDescent="0.4">
      <c r="D68" s="3" t="s">
        <v>267</v>
      </c>
      <c r="E68" s="3" t="s">
        <v>268</v>
      </c>
      <c r="F68" s="3">
        <v>1</v>
      </c>
      <c r="G68" s="3">
        <v>1</v>
      </c>
      <c r="H68" s="3" t="s">
        <v>189</v>
      </c>
      <c r="I68" s="3"/>
      <c r="J68" s="3"/>
      <c r="K68" s="3"/>
      <c r="L68" s="3"/>
      <c r="M68" s="9"/>
      <c r="N68" s="3"/>
      <c r="P68" s="15" t="str">
        <f t="shared" ref="P68:P74" si="24">IF(E68="","",D68&amp;":"&amp;E68&amp;IF(F68=1,"(PK)","")&amp;IF(I68=1,"(FK)",""))</f>
        <v>タスクID:task_id(PK)</v>
      </c>
      <c r="R68" s="24" t="str">
        <f t="shared" ref="R68:R72" si="25">D68</f>
        <v>タスクID</v>
      </c>
      <c r="S68" s="24" t="str">
        <f t="shared" ref="S68:S72" si="26">E68</f>
        <v>task_id</v>
      </c>
      <c r="T68" s="24">
        <f t="shared" ref="T68:T72" si="27">L68</f>
        <v>0</v>
      </c>
      <c r="U68" s="24" t="str">
        <f t="shared" ref="U68:U72" si="28">IF(G68=1,"NOT NULL","")</f>
        <v>NOT NULL</v>
      </c>
      <c r="V68" s="24">
        <f t="shared" ref="V68:V72" si="29">IF(F68="","",F68)</f>
        <v>1</v>
      </c>
      <c r="W68" s="24"/>
      <c r="X68" s="24"/>
      <c r="Y68" s="24"/>
      <c r="Z68" s="24"/>
    </row>
    <row r="69" spans="3:26" x14ac:dyDescent="0.4">
      <c r="D69" s="3" t="s">
        <v>278</v>
      </c>
      <c r="E69" s="3" t="s">
        <v>277</v>
      </c>
      <c r="F69" s="3"/>
      <c r="G69" s="3"/>
      <c r="H69" s="3" t="s">
        <v>157</v>
      </c>
      <c r="I69" s="3"/>
      <c r="J69" s="3"/>
      <c r="K69" s="3"/>
      <c r="L69" s="3"/>
      <c r="M69" s="9"/>
      <c r="N69" s="3"/>
      <c r="P69" s="15" t="str">
        <f t="shared" si="24"/>
        <v>タスクアイテム:task_item</v>
      </c>
      <c r="R69" s="24" t="str">
        <f t="shared" si="25"/>
        <v>タスクアイテム</v>
      </c>
      <c r="S69" s="24" t="str">
        <f t="shared" si="26"/>
        <v>task_item</v>
      </c>
      <c r="T69" s="24">
        <f t="shared" si="27"/>
        <v>0</v>
      </c>
      <c r="U69" s="24" t="str">
        <f t="shared" si="28"/>
        <v/>
      </c>
      <c r="V69" s="24" t="str">
        <f t="shared" si="29"/>
        <v/>
      </c>
      <c r="W69" s="24"/>
      <c r="X69" s="24"/>
      <c r="Y69" s="24"/>
      <c r="Z69" s="24"/>
    </row>
    <row r="70" spans="3:26" x14ac:dyDescent="0.4">
      <c r="D70" s="3" t="s">
        <v>272</v>
      </c>
      <c r="E70" s="3" t="s">
        <v>283</v>
      </c>
      <c r="F70" s="3"/>
      <c r="G70" s="3"/>
      <c r="H70" s="3" t="s">
        <v>274</v>
      </c>
      <c r="I70" s="3"/>
      <c r="J70" s="3"/>
      <c r="K70" s="3"/>
      <c r="L70" s="3"/>
      <c r="M70" s="9"/>
      <c r="N70" s="3"/>
      <c r="P70" s="15" t="str">
        <f t="shared" si="24"/>
        <v>タスク期限:task_deadline</v>
      </c>
      <c r="R70" s="24" t="str">
        <f t="shared" si="25"/>
        <v>タスク期限</v>
      </c>
      <c r="S70" s="24" t="str">
        <f t="shared" si="26"/>
        <v>task_deadline</v>
      </c>
      <c r="T70" s="24">
        <f t="shared" si="27"/>
        <v>0</v>
      </c>
      <c r="U70" s="24" t="str">
        <f t="shared" si="28"/>
        <v/>
      </c>
      <c r="V70" s="24" t="str">
        <f t="shared" si="29"/>
        <v/>
      </c>
      <c r="W70" s="24"/>
      <c r="X70" s="24"/>
      <c r="Y70" s="24"/>
      <c r="Z70" s="24"/>
    </row>
    <row r="71" spans="3:26" x14ac:dyDescent="0.4">
      <c r="D71" s="3" t="s">
        <v>269</v>
      </c>
      <c r="E71" s="3" t="s">
        <v>271</v>
      </c>
      <c r="F71" s="3"/>
      <c r="G71" s="3"/>
      <c r="H71" s="3" t="s">
        <v>157</v>
      </c>
      <c r="I71" s="3"/>
      <c r="J71" s="3"/>
      <c r="K71" s="3"/>
      <c r="L71" s="3"/>
      <c r="M71" s="9"/>
      <c r="N71" s="3"/>
      <c r="P71" s="15" t="str">
        <f t="shared" si="24"/>
        <v>工程コード:process_code</v>
      </c>
      <c r="R71" s="24" t="str">
        <f t="shared" si="25"/>
        <v>工程コード</v>
      </c>
      <c r="S71" s="24" t="str">
        <f t="shared" si="26"/>
        <v>process_code</v>
      </c>
      <c r="T71" s="24">
        <f t="shared" si="27"/>
        <v>0</v>
      </c>
      <c r="U71" s="24" t="str">
        <f t="shared" si="28"/>
        <v/>
      </c>
      <c r="V71" s="24" t="str">
        <f t="shared" si="29"/>
        <v/>
      </c>
      <c r="W71" s="24"/>
      <c r="X71" s="24"/>
      <c r="Y71" s="24"/>
      <c r="Z71" s="24"/>
    </row>
    <row r="72" spans="3:26" x14ac:dyDescent="0.4">
      <c r="D72" s="3" t="s">
        <v>270</v>
      </c>
      <c r="E72" s="3" t="s">
        <v>161</v>
      </c>
      <c r="F72" s="3"/>
      <c r="G72" s="3"/>
      <c r="H72" s="3" t="s">
        <v>157</v>
      </c>
      <c r="I72" s="3">
        <v>1</v>
      </c>
      <c r="J72" s="3"/>
      <c r="K72" s="3"/>
      <c r="L72" s="3"/>
      <c r="M72" s="9"/>
      <c r="N72" s="3"/>
      <c r="P72" s="15" t="str">
        <f t="shared" si="24"/>
        <v>担当者コード:worker_code(FK)</v>
      </c>
      <c r="R72" s="24" t="str">
        <f t="shared" si="25"/>
        <v>担当者コード</v>
      </c>
      <c r="S72" s="24" t="str">
        <f t="shared" si="26"/>
        <v>worker_code</v>
      </c>
      <c r="T72" s="24">
        <f t="shared" si="27"/>
        <v>0</v>
      </c>
      <c r="U72" s="24" t="str">
        <f t="shared" si="28"/>
        <v/>
      </c>
      <c r="V72" s="24" t="str">
        <f t="shared" si="29"/>
        <v/>
      </c>
      <c r="W72" s="24"/>
      <c r="X72" s="24"/>
      <c r="Y72" s="24"/>
      <c r="Z72" s="24"/>
    </row>
    <row r="73" spans="3:26" x14ac:dyDescent="0.4">
      <c r="D73" s="3"/>
      <c r="E73" s="3"/>
      <c r="F73" s="3"/>
      <c r="G73" s="3"/>
      <c r="H73" s="3"/>
      <c r="I73" s="3"/>
      <c r="J73" s="3"/>
      <c r="K73" s="3"/>
      <c r="L73" s="3"/>
      <c r="M73" s="9"/>
      <c r="N73" s="3"/>
      <c r="P73" s="15" t="str">
        <f t="shared" si="24"/>
        <v/>
      </c>
    </row>
    <row r="74" spans="3:26" x14ac:dyDescent="0.4">
      <c r="D74" s="3"/>
      <c r="E74" s="3"/>
      <c r="F74" s="3"/>
      <c r="G74" s="3"/>
      <c r="H74" s="3"/>
      <c r="I74" s="3"/>
      <c r="J74" s="3"/>
      <c r="K74" s="3"/>
      <c r="L74" s="3"/>
      <c r="M74" s="9"/>
      <c r="N74" s="3"/>
      <c r="P74" s="15" t="str">
        <f t="shared" si="24"/>
        <v/>
      </c>
    </row>
    <row r="76" spans="3:26" x14ac:dyDescent="0.4">
      <c r="C76">
        <v>7</v>
      </c>
      <c r="D76" t="str">
        <f>_xlfn.XLOOKUP(C76,テーブル一覧[No],テーブル一覧[論理名])</f>
        <v>採番テーブル</v>
      </c>
      <c r="E76" t="str">
        <f>_xlfn.XLOOKUP($C76,テーブル一覧[No],テーブル一覧[物理名])</f>
        <v>tmp_numbering_tbl</v>
      </c>
      <c r="P76" s="14" t="str">
        <f>"■"&amp;D76&amp;":"&amp;E76</f>
        <v>■採番テーブル:tmp_numbering_tbl</v>
      </c>
    </row>
    <row r="77" spans="3:26" x14ac:dyDescent="0.4">
      <c r="D77" s="8" t="s">
        <v>72</v>
      </c>
      <c r="E77" s="8" t="s">
        <v>73</v>
      </c>
      <c r="F77" s="8" t="s">
        <v>79</v>
      </c>
      <c r="G77" s="8" t="s">
        <v>75</v>
      </c>
      <c r="H77" s="8" t="s">
        <v>158</v>
      </c>
      <c r="I77" s="8" t="s">
        <v>74</v>
      </c>
      <c r="J77" s="8" t="s">
        <v>76</v>
      </c>
      <c r="K77" s="8" t="s">
        <v>77</v>
      </c>
      <c r="L77" s="25" t="s">
        <v>181</v>
      </c>
      <c r="M77" s="8" t="s">
        <v>78</v>
      </c>
      <c r="N77" s="8" t="s">
        <v>16</v>
      </c>
      <c r="P77" s="14"/>
    </row>
    <row r="78" spans="3:26" x14ac:dyDescent="0.4">
      <c r="D78" s="3" t="s">
        <v>232</v>
      </c>
      <c r="E78" s="3" t="s">
        <v>235</v>
      </c>
      <c r="F78" s="3">
        <v>1</v>
      </c>
      <c r="G78" s="3">
        <v>1</v>
      </c>
      <c r="H78" s="3" t="s">
        <v>157</v>
      </c>
      <c r="I78" s="3"/>
      <c r="J78" s="3"/>
      <c r="K78" s="3"/>
      <c r="L78" s="3"/>
      <c r="M78" s="9"/>
      <c r="N78" s="3"/>
      <c r="P78" s="15" t="str">
        <f t="shared" ref="P78:P82" si="30">IF(E78="","",D78&amp;":"&amp;E78&amp;IF(F78=1,"(PK)","")&amp;IF(I78=1,"(FK)",""))</f>
        <v>採番項目:numbering_item(PK)</v>
      </c>
      <c r="R78" s="24" t="str">
        <f t="shared" ref="R78:R79" si="31">D78</f>
        <v>採番項目</v>
      </c>
      <c r="S78" s="24" t="str">
        <f>E78</f>
        <v>numbering_item</v>
      </c>
      <c r="T78" s="24">
        <f>L78</f>
        <v>0</v>
      </c>
      <c r="U78" s="24" t="str">
        <f>IF(G78=1,"NOT NULL","")</f>
        <v>NOT NULL</v>
      </c>
      <c r="V78" s="24">
        <f>IF(F78="","",F78)</f>
        <v>1</v>
      </c>
      <c r="W78" s="24"/>
      <c r="X78" s="24"/>
      <c r="Y78" s="24"/>
      <c r="Z78" s="24"/>
    </row>
    <row r="79" spans="3:26" x14ac:dyDescent="0.4">
      <c r="D79" s="3" t="s">
        <v>233</v>
      </c>
      <c r="E79" s="3" t="s">
        <v>234</v>
      </c>
      <c r="F79" s="3"/>
      <c r="G79" s="3">
        <v>1</v>
      </c>
      <c r="H79" s="3" t="s">
        <v>189</v>
      </c>
      <c r="I79" s="3"/>
      <c r="J79" s="3"/>
      <c r="K79" s="3"/>
      <c r="L79" s="3"/>
      <c r="M79" s="9"/>
      <c r="N79" s="3"/>
      <c r="P79" s="15" t="str">
        <f t="shared" si="30"/>
        <v>最終発行番号:last_insert_id</v>
      </c>
      <c r="R79" s="24" t="str">
        <f t="shared" si="31"/>
        <v>最終発行番号</v>
      </c>
      <c r="S79" s="24" t="str">
        <f>E79</f>
        <v>last_insert_id</v>
      </c>
      <c r="T79" s="24">
        <f>L79</f>
        <v>0</v>
      </c>
      <c r="U79" s="24" t="str">
        <f>IF(G79=1,"NOT NULL","")</f>
        <v>NOT NULL</v>
      </c>
      <c r="V79" s="24" t="str">
        <f>IF(F79="","",F79)</f>
        <v/>
      </c>
      <c r="W79" s="24"/>
      <c r="X79" s="24"/>
      <c r="Y79" s="24"/>
      <c r="Z79" s="24"/>
    </row>
    <row r="80" spans="3:26" x14ac:dyDescent="0.4">
      <c r="D80" s="3"/>
      <c r="E80" s="3"/>
      <c r="F80" s="3"/>
      <c r="G80" s="3"/>
      <c r="H80" s="3"/>
      <c r="I80" s="3"/>
      <c r="J80" s="3"/>
      <c r="K80" s="3"/>
      <c r="L80" s="3"/>
      <c r="M80" s="9"/>
      <c r="N80" s="3"/>
      <c r="P80" s="15" t="str">
        <f t="shared" si="30"/>
        <v/>
      </c>
    </row>
    <row r="81" spans="4:16" x14ac:dyDescent="0.4">
      <c r="D81" s="3"/>
      <c r="E81" s="3"/>
      <c r="F81" s="3"/>
      <c r="G81" s="3"/>
      <c r="H81" s="3"/>
      <c r="I81" s="3"/>
      <c r="J81" s="3"/>
      <c r="K81" s="3"/>
      <c r="L81" s="3"/>
      <c r="M81" s="9"/>
      <c r="N81" s="3"/>
      <c r="P81" s="15" t="str">
        <f t="shared" si="30"/>
        <v/>
      </c>
    </row>
    <row r="82" spans="4:16" x14ac:dyDescent="0.4">
      <c r="D82" s="3"/>
      <c r="E82" s="3"/>
      <c r="F82" s="3"/>
      <c r="G82" s="3"/>
      <c r="H82" s="3"/>
      <c r="I82" s="3"/>
      <c r="J82" s="3"/>
      <c r="K82" s="3"/>
      <c r="L82" s="3"/>
      <c r="M82" s="9"/>
      <c r="N82" s="3"/>
      <c r="P82" s="15" t="str">
        <f t="shared" si="30"/>
        <v/>
      </c>
    </row>
  </sheetData>
  <phoneticPr fontId="1"/>
  <conditionalFormatting sqref="P37:P41 P21:P25 P45:P49">
    <cfRule type="containsText" dxfId="12" priority="8" operator="containsText" text="PK">
      <formula>NOT(ISERROR(SEARCH("PK",P21)))</formula>
    </cfRule>
  </conditionalFormatting>
  <conditionalFormatting sqref="P53:P64">
    <cfRule type="containsText" dxfId="11" priority="4" operator="containsText" text="PK">
      <formula>NOT(ISERROR(SEARCH("PK",P53)))</formula>
    </cfRule>
  </conditionalFormatting>
  <conditionalFormatting sqref="P78:P82">
    <cfRule type="containsText" dxfId="10" priority="3" operator="containsText" text="PK">
      <formula>NOT(ISERROR(SEARCH("PK",P78)))</formula>
    </cfRule>
  </conditionalFormatting>
  <conditionalFormatting sqref="P29:P33">
    <cfRule type="containsText" dxfId="9" priority="2" operator="containsText" text="PK">
      <formula>NOT(ISERROR(SEARCH("PK",P29)))</formula>
    </cfRule>
  </conditionalFormatting>
  <conditionalFormatting sqref="P68:P74">
    <cfRule type="containsText" dxfId="8" priority="1" operator="containsText" text="PK">
      <formula>NOT(ISERROR(SEARCH("PK",P68)))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81</v>
      </c>
    </row>
    <row r="2" spans="1:52" x14ac:dyDescent="0.4">
      <c r="AZ2" s="7" t="s">
        <v>151</v>
      </c>
    </row>
    <row r="3" spans="1:52" x14ac:dyDescent="0.4">
      <c r="AZ3" s="7" t="s">
        <v>152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2023-02-19T08:51:09Z</dcterms:modified>
</cp:coreProperties>
</file>